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260" yWindow="3120" windowWidth="22815" windowHeight="15990"/>
  </bookViews>
  <sheets>
    <sheet name="C - Úprava povrchů vnějších" sheetId="1" r:id="rId1"/>
  </sheets>
  <externalReferences>
    <externalReference r:id="rId2"/>
  </externalReferences>
  <definedNames>
    <definedName name="_xlnm.Print_Titles" localSheetId="0">'C - Úprava povrchů vnějších'!$100:$100</definedName>
    <definedName name="_xlnm.Print_Area" localSheetId="0">'C - Úprava povrchů vnějších'!$C$4:$Q$53,'C - Úprava povrchů vnějších'!$C$59:$Q$84,'C - Úprava povrchů vnějších'!$C$90:$Q$223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BK223" i="1" l="1"/>
  <c r="BK220" i="1"/>
  <c r="BK208" i="1"/>
  <c r="BK203" i="1"/>
  <c r="BK201" i="1"/>
  <c r="BK200" i="1"/>
  <c r="BK197" i="1"/>
  <c r="BK185" i="1"/>
  <c r="BK180" i="1"/>
  <c r="BK166" i="1"/>
  <c r="BK163" i="1"/>
  <c r="BK162" i="1"/>
  <c r="BK157" i="1"/>
  <c r="BK154" i="1"/>
  <c r="BK150" i="1"/>
  <c r="BK140" i="1"/>
  <c r="BK136" i="1"/>
  <c r="BK130" i="1"/>
  <c r="BK125" i="1"/>
  <c r="BK121" i="1"/>
  <c r="BK117" i="1"/>
  <c r="BK116" i="1" s="1"/>
  <c r="BK114" i="1"/>
  <c r="BK109" i="1"/>
  <c r="BK105" i="1"/>
  <c r="BI223" i="1"/>
  <c r="BH223" i="1"/>
  <c r="BG223" i="1"/>
  <c r="BF223" i="1"/>
  <c r="AA223" i="1"/>
  <c r="Y223" i="1"/>
  <c r="W223" i="1"/>
  <c r="BI220" i="1"/>
  <c r="BH220" i="1"/>
  <c r="BG220" i="1"/>
  <c r="BF220" i="1"/>
  <c r="AA220" i="1"/>
  <c r="AA219" i="1" s="1"/>
  <c r="Y220" i="1"/>
  <c r="W220" i="1"/>
  <c r="W219" i="1" s="1"/>
  <c r="BI208" i="1"/>
  <c r="BH208" i="1"/>
  <c r="BG208" i="1"/>
  <c r="BF208" i="1"/>
  <c r="AA208" i="1"/>
  <c r="Y208" i="1"/>
  <c r="W208" i="1"/>
  <c r="BI203" i="1"/>
  <c r="BH203" i="1"/>
  <c r="BG203" i="1"/>
  <c r="BF203" i="1"/>
  <c r="AA203" i="1"/>
  <c r="Y203" i="1"/>
  <c r="W203" i="1"/>
  <c r="BI201" i="1"/>
  <c r="BH201" i="1"/>
  <c r="BG201" i="1"/>
  <c r="BF201" i="1"/>
  <c r="AA201" i="1"/>
  <c r="Y201" i="1"/>
  <c r="W201" i="1"/>
  <c r="BI200" i="1"/>
  <c r="BH200" i="1"/>
  <c r="BG200" i="1"/>
  <c r="BF200" i="1"/>
  <c r="AA200" i="1"/>
  <c r="Y200" i="1"/>
  <c r="W200" i="1"/>
  <c r="BI197" i="1"/>
  <c r="BH197" i="1"/>
  <c r="BG197" i="1"/>
  <c r="BF197" i="1"/>
  <c r="AA197" i="1"/>
  <c r="Y197" i="1"/>
  <c r="W197" i="1"/>
  <c r="BI185" i="1"/>
  <c r="BH185" i="1"/>
  <c r="BG185" i="1"/>
  <c r="BF185" i="1"/>
  <c r="AA185" i="1"/>
  <c r="Y185" i="1"/>
  <c r="W185" i="1"/>
  <c r="BI180" i="1"/>
  <c r="BH180" i="1"/>
  <c r="BG180" i="1"/>
  <c r="BF180" i="1"/>
  <c r="AA180" i="1"/>
  <c r="Y180" i="1"/>
  <c r="W180" i="1"/>
  <c r="BI166" i="1"/>
  <c r="BH166" i="1"/>
  <c r="BG166" i="1"/>
  <c r="BF166" i="1"/>
  <c r="AA166" i="1"/>
  <c r="Y166" i="1"/>
  <c r="W166" i="1"/>
  <c r="BI163" i="1"/>
  <c r="BH163" i="1"/>
  <c r="BG163" i="1"/>
  <c r="BF163" i="1"/>
  <c r="AA163" i="1"/>
  <c r="Y163" i="1"/>
  <c r="W163" i="1"/>
  <c r="BI162" i="1"/>
  <c r="BH162" i="1"/>
  <c r="BG162" i="1"/>
  <c r="BF162" i="1"/>
  <c r="AA162" i="1"/>
  <c r="Y162" i="1"/>
  <c r="W162" i="1"/>
  <c r="BI157" i="1"/>
  <c r="BH157" i="1"/>
  <c r="BG157" i="1"/>
  <c r="BF157" i="1"/>
  <c r="AA157" i="1"/>
  <c r="Y157" i="1"/>
  <c r="W157" i="1"/>
  <c r="BI154" i="1"/>
  <c r="BH154" i="1"/>
  <c r="BG154" i="1"/>
  <c r="BF154" i="1"/>
  <c r="AA154" i="1"/>
  <c r="Y154" i="1"/>
  <c r="W154" i="1"/>
  <c r="BI150" i="1"/>
  <c r="BH150" i="1"/>
  <c r="BG150" i="1"/>
  <c r="BF150" i="1"/>
  <c r="AA150" i="1"/>
  <c r="Y150" i="1"/>
  <c r="W150" i="1"/>
  <c r="BI140" i="1"/>
  <c r="BH140" i="1"/>
  <c r="BG140" i="1"/>
  <c r="BF140" i="1"/>
  <c r="AA140" i="1"/>
  <c r="Y140" i="1"/>
  <c r="W140" i="1"/>
  <c r="BI136" i="1"/>
  <c r="BH136" i="1"/>
  <c r="BG136" i="1"/>
  <c r="BF136" i="1"/>
  <c r="AA136" i="1"/>
  <c r="Y136" i="1"/>
  <c r="W136" i="1"/>
  <c r="BI130" i="1"/>
  <c r="BH130" i="1"/>
  <c r="BG130" i="1"/>
  <c r="BF130" i="1"/>
  <c r="AA130" i="1"/>
  <c r="Y130" i="1"/>
  <c r="W130" i="1"/>
  <c r="BI125" i="1"/>
  <c r="BH125" i="1"/>
  <c r="BG125" i="1"/>
  <c r="BF125" i="1"/>
  <c r="AA125" i="1"/>
  <c r="Y125" i="1"/>
  <c r="W125" i="1"/>
  <c r="BI121" i="1"/>
  <c r="BH121" i="1"/>
  <c r="BG121" i="1"/>
  <c r="BF121" i="1"/>
  <c r="AA121" i="1"/>
  <c r="Y121" i="1"/>
  <c r="W121" i="1"/>
  <c r="BI117" i="1"/>
  <c r="BH117" i="1"/>
  <c r="BG117" i="1"/>
  <c r="BF117" i="1"/>
  <c r="AA117" i="1"/>
  <c r="AA116" i="1" s="1"/>
  <c r="Y117" i="1"/>
  <c r="Y116" i="1" s="1"/>
  <c r="W117" i="1"/>
  <c r="W116" i="1" s="1"/>
  <c r="BI114" i="1"/>
  <c r="BH114" i="1"/>
  <c r="BG114" i="1"/>
  <c r="BF114" i="1"/>
  <c r="AA114" i="1"/>
  <c r="Y114" i="1"/>
  <c r="W114" i="1"/>
  <c r="BK113" i="1"/>
  <c r="BI113" i="1"/>
  <c r="BH113" i="1"/>
  <c r="BG113" i="1"/>
  <c r="BF113" i="1"/>
  <c r="AA113" i="1"/>
  <c r="Y113" i="1"/>
  <c r="W113" i="1"/>
  <c r="N113" i="1"/>
  <c r="BE113" i="1" s="1"/>
  <c r="BI109" i="1"/>
  <c r="BH109" i="1"/>
  <c r="BG109" i="1"/>
  <c r="BF109" i="1"/>
  <c r="AA109" i="1"/>
  <c r="Y109" i="1"/>
  <c r="W109" i="1"/>
  <c r="BI105" i="1"/>
  <c r="BH105" i="1"/>
  <c r="BG105" i="1"/>
  <c r="BF105" i="1"/>
  <c r="AA105" i="1"/>
  <c r="Y105" i="1"/>
  <c r="W105" i="1"/>
  <c r="M98" i="1"/>
  <c r="M97" i="1"/>
  <c r="F97" i="1"/>
  <c r="F95" i="1"/>
  <c r="F93" i="1"/>
  <c r="M67" i="1"/>
  <c r="M66" i="1"/>
  <c r="F66" i="1"/>
  <c r="F64" i="1"/>
  <c r="F62" i="1"/>
  <c r="M25" i="1"/>
  <c r="O15" i="1"/>
  <c r="F67" i="1"/>
  <c r="O14" i="1"/>
  <c r="M64" i="1"/>
  <c r="F61" i="1"/>
  <c r="N223" i="1" l="1"/>
  <c r="BE223" i="1" s="1"/>
  <c r="AA120" i="1"/>
  <c r="N208" i="1"/>
  <c r="BE208" i="1" s="1"/>
  <c r="AA104" i="1"/>
  <c r="F98" i="1"/>
  <c r="W184" i="1"/>
  <c r="BK219" i="1"/>
  <c r="N219" i="1" s="1"/>
  <c r="N80" i="1" s="1"/>
  <c r="N154" i="1"/>
  <c r="BE154" i="1" s="1"/>
  <c r="N166" i="1"/>
  <c r="BE166" i="1" s="1"/>
  <c r="N200" i="1"/>
  <c r="BE200" i="1" s="1"/>
  <c r="N105" i="1"/>
  <c r="BE105" i="1" s="1"/>
  <c r="N117" i="1"/>
  <c r="BE117" i="1" s="1"/>
  <c r="N136" i="1"/>
  <c r="BE136" i="1" s="1"/>
  <c r="N157" i="1"/>
  <c r="BE157" i="1" s="1"/>
  <c r="N180" i="1"/>
  <c r="BE180" i="1" s="1"/>
  <c r="N201" i="1"/>
  <c r="BE201" i="1" s="1"/>
  <c r="N130" i="1"/>
  <c r="BE130" i="1" s="1"/>
  <c r="N114" i="1"/>
  <c r="BE114" i="1" s="1"/>
  <c r="N203" i="1"/>
  <c r="BE203" i="1" s="1"/>
  <c r="N220" i="1"/>
  <c r="BE220" i="1" s="1"/>
  <c r="BK202" i="1"/>
  <c r="N202" i="1" s="1"/>
  <c r="N79" i="1" s="1"/>
  <c r="BK120" i="1"/>
  <c r="N120" i="1" s="1"/>
  <c r="N76" i="1" s="1"/>
  <c r="F92" i="1"/>
  <c r="N109" i="1"/>
  <c r="BE109" i="1" s="1"/>
  <c r="N140" i="1"/>
  <c r="BE140" i="1" s="1"/>
  <c r="N162" i="1"/>
  <c r="BE162" i="1" s="1"/>
  <c r="Y184" i="1"/>
  <c r="Y104" i="1"/>
  <c r="W104" i="1"/>
  <c r="N125" i="1"/>
  <c r="BE125" i="1" s="1"/>
  <c r="W135" i="1"/>
  <c r="N150" i="1"/>
  <c r="BE150" i="1" s="1"/>
  <c r="N163" i="1"/>
  <c r="BE163" i="1" s="1"/>
  <c r="N185" i="1"/>
  <c r="BE185" i="1" s="1"/>
  <c r="AA184" i="1"/>
  <c r="W202" i="1"/>
  <c r="N121" i="1"/>
  <c r="BE121" i="1" s="1"/>
  <c r="Y120" i="1"/>
  <c r="W120" i="1"/>
  <c r="AA135" i="1"/>
  <c r="AA103" i="1" s="1"/>
  <c r="AA102" i="1" s="1"/>
  <c r="AA101" i="1" s="1"/>
  <c r="Y135" i="1"/>
  <c r="N197" i="1"/>
  <c r="BE197" i="1" s="1"/>
  <c r="AA202" i="1"/>
  <c r="Y202" i="1"/>
  <c r="Y219" i="1"/>
  <c r="BK184" i="1"/>
  <c r="N184" i="1" s="1"/>
  <c r="N78" i="1" s="1"/>
  <c r="BK135" i="1"/>
  <c r="N135" i="1" s="1"/>
  <c r="N77" i="1" s="1"/>
  <c r="H32" i="1"/>
  <c r="BK104" i="1"/>
  <c r="N104" i="1" s="1"/>
  <c r="N74" i="1" s="1"/>
  <c r="H31" i="1"/>
  <c r="H33" i="1"/>
  <c r="M30" i="1"/>
  <c r="H30" i="1"/>
  <c r="N116" i="1"/>
  <c r="N75" i="1" s="1"/>
  <c r="M95" i="1"/>
  <c r="W103" i="1" l="1"/>
  <c r="W102" i="1" s="1"/>
  <c r="W101" i="1" s="1"/>
  <c r="H29" i="1"/>
  <c r="M29" i="1"/>
  <c r="Y103" i="1"/>
  <c r="Y102" i="1" s="1"/>
  <c r="Y101" i="1" s="1"/>
  <c r="BK103" i="1"/>
  <c r="N103" i="1" s="1"/>
  <c r="N73" i="1" s="1"/>
  <c r="BK102" i="1" l="1"/>
  <c r="N102" i="1" s="1"/>
  <c r="N72" i="1" s="1"/>
  <c r="BK101" i="1" l="1"/>
  <c r="N101" i="1" s="1"/>
  <c r="N71" i="1" s="1"/>
  <c r="L84" i="1" s="1"/>
  <c r="M24" i="1" l="1"/>
  <c r="M27" i="1" s="1"/>
  <c r="L35" i="1" s="1"/>
</calcChain>
</file>

<file path=xl/sharedStrings.xml><?xml version="1.0" encoding="utf-8"?>
<sst xmlns="http://schemas.openxmlformats.org/spreadsheetml/2006/main" count="1078" uniqueCount="237">
  <si>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</si>
  <si>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</si>
  <si>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</si>
  <si>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</si>
  <si>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</si>
  <si>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</si>
  <si>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</si>
  <si>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</si>
  <si>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{7A8D77BD-EDF4-4A00-8D73-E68A72550DFF}</t>
  </si>
  <si>
    <t>2</t>
  </si>
  <si>
    <t>v ---  níže se nacházejí doplnkové a pomocné údaje k sestavám  --- v</t>
  </si>
  <si>
    <t>False</t>
  </si>
  <si>
    <t>Stavba:</t>
  </si>
  <si>
    <t>Objekt:</t>
  </si>
  <si>
    <t>C - Úprava povrchů vnějších</t>
  </si>
  <si>
    <t>JKSO:</t>
  </si>
  <si>
    <t>CC-CZ:</t>
  </si>
  <si>
    <t>Místo:</t>
  </si>
  <si>
    <t>Podbořanský Rohozec</t>
  </si>
  <si>
    <t>Datum:</t>
  </si>
  <si>
    <t>Objednavatel:</t>
  </si>
  <si>
    <t>IČ:</t>
  </si>
  <si>
    <t>obec Podbořanský Rohozec</t>
  </si>
  <si>
    <t>DIČ:</t>
  </si>
  <si>
    <t>Zhotovitel:</t>
  </si>
  <si>
    <t>Projektant:</t>
  </si>
  <si>
    <t>Ing. Zátko T.</t>
  </si>
  <si>
    <t>Zpracovatel:</t>
  </si>
  <si>
    <t>Ing. Tomanová V.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</si>
  <si>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</si>
  <si>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</si>
  <si>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</si>
  <si>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</si>
  <si>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</si>
  <si>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</si>
  <si>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</si>
  <si>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</si>
  <si>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</si>
  <si>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</si>
  <si>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</si>
  <si>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</si>
  <si>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</si>
  <si>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</si>
  <si>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</si>
  <si>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</si>
  <si>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</si>
  <si>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</si>
  <si>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</si>
  <si>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</si>
  <si>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</si>
  <si>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</si>
  <si>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</si>
  <si>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</si>
  <si>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P-Vně - ÚPRAVA POVRCHŮ VNĚJŠÍCH</t>
  </si>
  <si>
    <t xml:space="preserve">    HSV - Práce a dodávky HSV</t>
  </si>
  <si>
    <t xml:space="preserve">      1 - Zemní práce</t>
  </si>
  <si>
    <t xml:space="preserve">      31 - Zdi podpěrné a volné</t>
  </si>
  <si>
    <t xml:space="preserve">      59 - Kryty pozemních komunikací, letišť a ploch dlážděných (předlažby)</t>
  </si>
  <si>
    <t xml:space="preserve">      62 - Úprava povrchů vnější</t>
  </si>
  <si>
    <t xml:space="preserve">      94 - Lešení a stavební výtahy</t>
  </si>
  <si>
    <t xml:space="preserve">      96 - Bourání konstrukcí</t>
  </si>
  <si>
    <t xml:space="preserve">      99 - Přesuny hmot a sutí</t>
  </si>
  <si>
    <t xml:space="preserve">Celkové náklady za stavbu 1) 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</si>
  <si>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</si>
  <si>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</si>
  <si>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</si>
  <si>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</si>
  <si>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</si>
  <si>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</si>
  <si>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</si>
  <si>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</si>
  <si>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</si>
  <si>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</si>
  <si>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</si>
  <si>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</si>
  <si>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</si>
  <si>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</si>
  <si>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</si>
  <si>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</si>
  <si>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</t>
  </si>
  <si>
    <t>1</t>
  </si>
  <si>
    <t>0</t>
  </si>
  <si>
    <t>ROZPOCET</t>
  </si>
  <si>
    <t>K</t>
  </si>
  <si>
    <t>132201101</t>
  </si>
  <si>
    <t>Hloubení rýh š do 600 mm v hornině tř. 3 objemu do 100 m3</t>
  </si>
  <si>
    <t>m3</t>
  </si>
  <si>
    <t>4</t>
  </si>
  <si>
    <t>3</t>
  </si>
  <si>
    <t>pro okapový chodník z kamenné dlažby</t>
  </si>
  <si>
    <t>VV</t>
  </si>
  <si>
    <t>plocha 37 m2  hl.400 mm</t>
  </si>
  <si>
    <t>0,4*37,0</t>
  </si>
  <si>
    <t>162601102</t>
  </si>
  <si>
    <t>Vodorovné přemístění do 5000 m výkopku/sypaniny z horniny tř. 1 až 4</t>
  </si>
  <si>
    <t>vykopaná zemina na skládku</t>
  </si>
  <si>
    <t>pol.132201101</t>
  </si>
  <si>
    <t>14,8</t>
  </si>
  <si>
    <t>171201201</t>
  </si>
  <si>
    <t>Uložení sypaniny na skládky</t>
  </si>
  <si>
    <t>171201211</t>
  </si>
  <si>
    <t>Poplatek za uložení odpadu ze sypaniny na skládce (skládkovné)</t>
  </si>
  <si>
    <t>t</t>
  </si>
  <si>
    <t>14,8*1,5</t>
  </si>
  <si>
    <t>5</t>
  </si>
  <si>
    <t>3102382_R</t>
  </si>
  <si>
    <t>Dozdívky poškozeného zdiva na vnější fasádě cihlami pálenými na MV</t>
  </si>
  <si>
    <t>dle pol.962023390</t>
  </si>
  <si>
    <t>1,0</t>
  </si>
  <si>
    <t>6</t>
  </si>
  <si>
    <t>564261111</t>
  </si>
  <si>
    <t>Podklad nebo podsyp ze štěrkopísku ŠP tl 200 mm</t>
  </si>
  <si>
    <t>m2</t>
  </si>
  <si>
    <t>odvodňovací kamenný rigol (koryto)</t>
  </si>
  <si>
    <t>dle pol.597161111</t>
  </si>
  <si>
    <t>37,0</t>
  </si>
  <si>
    <t>7</t>
  </si>
  <si>
    <t>597161111_R</t>
  </si>
  <si>
    <t>Rigol dlážděný do lože z betonu C30/37 tl. 100 mm, s vyplněním a zatřením spár cementovou maltou z lomového kamene tl. do 250 mm</t>
  </si>
  <si>
    <t>kamenné koryto pro odvedení vody</t>
  </si>
  <si>
    <t>od kostela (ve spádu 1% od objektu)</t>
  </si>
  <si>
    <t>tl.lomového kamene = 100 mm</t>
  </si>
  <si>
    <t>8</t>
  </si>
  <si>
    <t>631362021</t>
  </si>
  <si>
    <t xml:space="preserve">Výztuž mazanin svařovanými sítěmi </t>
  </si>
  <si>
    <t>výztužná síť podkladní ho betonu</t>
  </si>
  <si>
    <t>dlážděného rigolu</t>
  </si>
  <si>
    <t>výztužná síť 5 kg /m2</t>
  </si>
  <si>
    <t>37,0*5,0*1,25*0,001</t>
  </si>
  <si>
    <t>9</t>
  </si>
  <si>
    <t>6220001_R</t>
  </si>
  <si>
    <t xml:space="preserve">Nátěr vápenný vnější omítky stěn dvojnásobný </t>
  </si>
  <si>
    <t>celá plocha fasády kostela</t>
  </si>
  <si>
    <t>dle pol.9851313_R mezisoučet A+B</t>
  </si>
  <si>
    <t>244,0+49,0</t>
  </si>
  <si>
    <t>10</t>
  </si>
  <si>
    <t>622321131</t>
  </si>
  <si>
    <t>Potažení vnějších stěn  štukem tloušťky do 3 mm</t>
  </si>
  <si>
    <t>méně</t>
  </si>
  <si>
    <t>oprava omíkty otlučených ploch</t>
  </si>
  <si>
    <t>fasády zahrnuje též potažení štukem</t>
  </si>
  <si>
    <t>dle pol.978015391</t>
  </si>
  <si>
    <t>-157,0</t>
  </si>
  <si>
    <t>Součet</t>
  </si>
  <si>
    <t>11</t>
  </si>
  <si>
    <t>622321141_R</t>
  </si>
  <si>
    <t>Omítka vápenná vnějších ploch nanášená ručně dvouvrstvá, tloušťky jádrové omítky do 15 mm a tloušťky štuku do 3 mm štuková stěn</t>
  </si>
  <si>
    <t>otlučená omítka</t>
  </si>
  <si>
    <t>157,0</t>
  </si>
  <si>
    <t>12</t>
  </si>
  <si>
    <t>622321191_R</t>
  </si>
  <si>
    <t>Příplatek k vápenné omítce vnějších stěn za každých dalších 5 mm tloušťky ručně - tl. jádrové vrstvy 50 mm</t>
  </si>
  <si>
    <t>(50-15)/5=7</t>
  </si>
  <si>
    <t>157,0*7</t>
  </si>
  <si>
    <t>13</t>
  </si>
  <si>
    <t>622631001_R</t>
  </si>
  <si>
    <t>Spárování vápenou maltou vnějších ploch stěn z cihel</t>
  </si>
  <si>
    <t>v místě otlučené omítky s vyčištěnými</t>
  </si>
  <si>
    <t>spárami do hl. 20 mm</t>
  </si>
  <si>
    <t>pol.978015391</t>
  </si>
  <si>
    <t>14</t>
  </si>
  <si>
    <t>6299001_R</t>
  </si>
  <si>
    <t>Ochrana soch umístěných na východním průčelí fasády  (jejich zakrytí, případně přemístění a znovuumístění na fasádu)</t>
  </si>
  <si>
    <t>kus</t>
  </si>
  <si>
    <t>15</t>
  </si>
  <si>
    <t>629991011</t>
  </si>
  <si>
    <t>Zakrytí výplní otvorů a svislých ploch fólií přilepenou lepící páskou</t>
  </si>
  <si>
    <t>okna, dveře</t>
  </si>
  <si>
    <t>21,0</t>
  </si>
  <si>
    <t>16</t>
  </si>
  <si>
    <t>9851313_R</t>
  </si>
  <si>
    <t>Ruční očištění ploch stěn mechanicky kartáčováním, ometením</t>
  </si>
  <si>
    <t>celková plocha vnější fasády</t>
  </si>
  <si>
    <t>předsíň</t>
  </si>
  <si>
    <t>26,0</t>
  </si>
  <si>
    <t>hlavní loď</t>
  </si>
  <si>
    <t>218,0</t>
  </si>
  <si>
    <t>Mezisoučet A</t>
  </si>
  <si>
    <t>ostění, římsy, výklenky apod</t>
  </si>
  <si>
    <t>244,0*0,2+0,2</t>
  </si>
  <si>
    <t>Mezisoučet B</t>
  </si>
  <si>
    <t>méně otlučená plocha</t>
  </si>
  <si>
    <t>17</t>
  </si>
  <si>
    <t>985131411</t>
  </si>
  <si>
    <t>Vysušení ploch stěn, rubu kleneb a podlah stlačeným vzduchem</t>
  </si>
  <si>
    <t>před opravou omítel</t>
  </si>
  <si>
    <t>18</t>
  </si>
  <si>
    <t>941111121</t>
  </si>
  <si>
    <t>Montáž lešení řadového trubkového lehkého s podlahami zatížení do 200 kg/m2 š do 1,2 m v do 10 m</t>
  </si>
  <si>
    <t>fasádní lešení</t>
  </si>
  <si>
    <t>3,0*(5,1*+1,2*2)</t>
  </si>
  <si>
    <t>4,0*(5,1+1,2*2)</t>
  </si>
  <si>
    <t>5,0*(14,1+1,0+1,2*4)*2</t>
  </si>
  <si>
    <t>2,0*(1,0*1,2)*2</t>
  </si>
  <si>
    <t>3,5*(6,0+1,2*2)</t>
  </si>
  <si>
    <t>4,5*2*0,5</t>
  </si>
  <si>
    <t>6,0*(5,5+1,0+1,2*6)</t>
  </si>
  <si>
    <t>5,0*3,0*0,5</t>
  </si>
  <si>
    <t>0,88</t>
  </si>
  <si>
    <t>19</t>
  </si>
  <si>
    <t>941111221</t>
  </si>
  <si>
    <t>Příplatek k lešení řadovému trubkovému lehkému s podlahami š 1,2 m v 10 m za první a ZKD den použití</t>
  </si>
  <si>
    <t>celkem 30 dní</t>
  </si>
  <si>
    <t>395,0*30</t>
  </si>
  <si>
    <t>20</t>
  </si>
  <si>
    <t>941111821</t>
  </si>
  <si>
    <t>Demontáž lešení řadového trubkového lehkého s podlahami zatížení do 200 kg/m2 š do 1,2 m v do 10 m</t>
  </si>
  <si>
    <t>21</t>
  </si>
  <si>
    <t>9400101_R</t>
  </si>
  <si>
    <t>Doprava lešení na staveniště a zpět</t>
  </si>
  <si>
    <t>Kč</t>
  </si>
  <si>
    <t>22</t>
  </si>
  <si>
    <t>962023390</t>
  </si>
  <si>
    <t>Bourání zdiva nadzákladového smíšeného na MV nebo MVC do 1 m3</t>
  </si>
  <si>
    <t>ubourání silně poškozeného stávajícího</t>
  </si>
  <si>
    <t>zdiva v místech, kde již dochází k</t>
  </si>
  <si>
    <t>rozpadu cihel (vnější rohy zdiva)</t>
  </si>
  <si>
    <t>23</t>
  </si>
  <si>
    <t>978015391</t>
  </si>
  <si>
    <t>Otlučení omítek vápenných nebo vápenocementových stěn, stropů vnějších, s vyškrabáním spár, s očištěním zdiva</t>
  </si>
  <si>
    <t>vnější obvodové zdi do výšky 1,5 m</t>
  </si>
  <si>
    <t>1,5*(5,2*3-1,25+1,0*2+14,1*2+0,5*2+5,55-1,2)</t>
  </si>
  <si>
    <t>74,85*0,02+0,653</t>
  </si>
  <si>
    <t>Mezisoučet</t>
  </si>
  <si>
    <t>otlučení dalších narušených ploch, kde omítka</t>
  </si>
  <si>
    <t>samovolně odpadává</t>
  </si>
  <si>
    <t>odhad dle prohlídky fasády</t>
  </si>
  <si>
    <t>80,0</t>
  </si>
  <si>
    <t>24</t>
  </si>
  <si>
    <t>997013111</t>
  </si>
  <si>
    <t>Vnitrostaveništní doprava suti a vybouraných hmot pro budovy v do 6 m s použitím mechanizace</t>
  </si>
  <si>
    <t>suť odd.96</t>
  </si>
  <si>
    <t>11,533</t>
  </si>
  <si>
    <t>28</t>
  </si>
  <si>
    <t>998011001</t>
  </si>
  <si>
    <t>Přesun hmot pro budovy zděné v do 6 m</t>
  </si>
  <si>
    <t>KRYCÍ LIST ROZPOČTU - Předpokládané způsobilé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</si>
</sst>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"/>
    <numFmt numFmtId="165" formatCode="#,##0.00;\-#,##0.00"/>
    <numFmt numFmtId="166" formatCode="0.00%;\-0.00%"/>
    <numFmt numFmtId="167" formatCode="#,##0.00000;\-#,##0.00000"/>
    <numFmt numFmtId="168" formatCode="#,##0.000;\-#,##0.000"/>
    <numFmt numFmtId="169" formatCode="0.00000"/>
  </numFmts>
  <fonts count="30" x14ac:knownFonts="1">
    <font>
      <sz val="8"/>
      <name val="Trebuchet MS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8"/>
      <color theme="10"/>
      <name val="Trebuchet MS"/>
      <family val="2"/>
    </font>
    <font>
      <u/>
      <sz val="10"/>
      <color theme="10"/>
      <name val="Trebuchet MS"/>
      <family val="2"/>
      <charset val="238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2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12"/>
      <name val="Calibri"/>
      <family val="2"/>
    </font>
    <font>
      <b/>
      <sz val="16"/>
      <name val="Trebuchet MS"/>
      <family val="2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3" fillId="0" borderId="0" applyNumberFormat="0" applyFill="0" applyBorder="0" applyAlignment="0" applyProtection="0">
      <alignment vertical="top" wrapText="1"/>
      <protection locked="0"/>
    </xf>
  </cellStyleXfs>
  <cellXfs count="173">
    <xf numFmtId="0" fontId="0" fillId="0" borderId="0" xfId="0" applyAlignment="1">
      <protection locked="0"/>
    </xf>
    <xf numFmtId="0" fontId="0" fillId="2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0" fillId="0" borderId="5" xfId="0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29" fillId="0" borderId="6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166" fontId="13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</xf>
    <xf numFmtId="0" fontId="0" fillId="3" borderId="0" xfId="0" applyFill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right" vertical="center"/>
    </xf>
    <xf numFmtId="0" fontId="8" fillId="3" borderId="8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15" fillId="0" borderId="14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15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2" fontId="27" fillId="0" borderId="0" xfId="0" applyNumberFormat="1" applyFont="1" applyAlignment="1" applyProtection="1"/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165" fontId="0" fillId="0" borderId="0" xfId="0" applyNumberFormat="1" applyFont="1" applyAlignment="1" applyProtection="1">
      <alignment horizontal="left" vertical="center"/>
    </xf>
    <xf numFmtId="169" fontId="0" fillId="0" borderId="0" xfId="0" applyNumberFormat="1" applyAlignment="1" applyProtection="1">
      <alignment horizontal="left" vertical="top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vertical="center"/>
    </xf>
    <xf numFmtId="167" fontId="21" fillId="0" borderId="6" xfId="0" applyNumberFormat="1" applyFont="1" applyBorder="1" applyAlignment="1" applyProtection="1">
      <alignment horizontal="right"/>
    </xf>
    <xf numFmtId="167" fontId="21" fillId="0" borderId="11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center"/>
    </xf>
    <xf numFmtId="165" fontId="22" fillId="0" borderId="0" xfId="0" applyNumberFormat="1" applyFont="1" applyAlignment="1" applyProtection="1">
      <alignment horizontal="right" vertical="center"/>
    </xf>
    <xf numFmtId="0" fontId="19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9" fillId="0" borderId="5" xfId="0" applyFont="1" applyBorder="1" applyAlignment="1" applyProtection="1">
      <alignment horizontal="left"/>
    </xf>
    <xf numFmtId="0" fontId="19" fillId="0" borderId="12" xfId="0" applyFont="1" applyBorder="1" applyAlignment="1" applyProtection="1">
      <alignment horizontal="left"/>
    </xf>
    <xf numFmtId="167" fontId="19" fillId="0" borderId="0" xfId="0" applyNumberFormat="1" applyFont="1" applyAlignment="1" applyProtection="1">
      <alignment horizontal="right"/>
    </xf>
    <xf numFmtId="167" fontId="19" fillId="0" borderId="1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165" fontId="19" fillId="0" borderId="0" xfId="0" applyNumberFormat="1" applyFont="1" applyAlignment="1" applyProtection="1">
      <alignment horizontal="right" vertical="center"/>
    </xf>
    <xf numFmtId="0" fontId="20" fillId="0" borderId="0" xfId="0" applyFont="1" applyAlignment="1" applyProtection="1">
      <alignment horizontal="left"/>
    </xf>
    <xf numFmtId="0" fontId="0" fillId="0" borderId="20" xfId="0" applyFont="1" applyBorder="1" applyAlignment="1" applyProtection="1">
      <alignment horizontal="center" vertical="center"/>
    </xf>
    <xf numFmtId="49" fontId="0" fillId="0" borderId="20" xfId="0" applyNumberFormat="1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center" vertical="center" wrapText="1"/>
    </xf>
    <xf numFmtId="168" fontId="0" fillId="0" borderId="20" xfId="0" applyNumberFormat="1" applyFont="1" applyBorder="1" applyAlignment="1" applyProtection="1">
      <alignment horizontal="right" vertical="center"/>
    </xf>
    <xf numFmtId="0" fontId="13" fillId="0" borderId="2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167" fontId="13" fillId="0" borderId="0" xfId="0" applyNumberFormat="1" applyFont="1" applyAlignment="1" applyProtection="1">
      <alignment horizontal="right" vertical="center"/>
    </xf>
    <xf numFmtId="167" fontId="13" fillId="0" borderId="13" xfId="0" applyNumberFormat="1" applyFont="1" applyBorder="1" applyAlignment="1" applyProtection="1">
      <alignment horizontal="right" vertical="center"/>
    </xf>
    <xf numFmtId="165" fontId="0" fillId="0" borderId="0" xfId="0" applyNumberFormat="1" applyFont="1" applyAlignment="1" applyProtection="1">
      <alignment horizontal="right" vertical="center"/>
    </xf>
    <xf numFmtId="0" fontId="23" fillId="0" borderId="4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23" fillId="0" borderId="12" xfId="0" applyFont="1" applyBorder="1" applyAlignment="1" applyProtection="1">
      <alignment horizontal="left" vertical="center"/>
    </xf>
    <xf numFmtId="0" fontId="23" fillId="0" borderId="13" xfId="0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168" fontId="24" fillId="0" borderId="0" xfId="0" applyNumberFormat="1" applyFont="1" applyAlignment="1" applyProtection="1">
      <alignment horizontal="right" vertical="center"/>
    </xf>
    <xf numFmtId="0" fontId="24" fillId="0" borderId="5" xfId="0" applyFont="1" applyBorder="1" applyAlignment="1" applyProtection="1">
      <alignment horizontal="left" vertical="center"/>
    </xf>
    <xf numFmtId="0" fontId="24" fillId="0" borderId="12" xfId="0" applyFont="1" applyBorder="1" applyAlignment="1" applyProtection="1">
      <alignment horizontal="left" vertical="center"/>
    </xf>
    <xf numFmtId="0" fontId="24" fillId="0" borderId="13" xfId="0" applyFont="1" applyBorder="1" applyAlignment="1" applyProtection="1">
      <alignment horizontal="left" vertical="center"/>
    </xf>
    <xf numFmtId="0" fontId="25" fillId="0" borderId="4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168" fontId="25" fillId="0" borderId="0" xfId="0" applyNumberFormat="1" applyFont="1" applyAlignment="1" applyProtection="1">
      <alignment horizontal="right" vertical="center"/>
    </xf>
    <xf numFmtId="0" fontId="25" fillId="0" borderId="5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25" fillId="0" borderId="13" xfId="0" applyFont="1" applyBorder="1" applyAlignment="1" applyProtection="1">
      <alignment horizontal="left" vertical="center"/>
    </xf>
    <xf numFmtId="0" fontId="26" fillId="0" borderId="4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168" fontId="26" fillId="0" borderId="0" xfId="0" applyNumberFormat="1" applyFont="1" applyAlignment="1" applyProtection="1">
      <alignment horizontal="right" vertical="center"/>
    </xf>
    <xf numFmtId="0" fontId="26" fillId="0" borderId="5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left" vertical="center"/>
    </xf>
    <xf numFmtId="0" fontId="26" fillId="0" borderId="13" xfId="0" applyFont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center" vertical="center"/>
    </xf>
    <xf numFmtId="167" fontId="13" fillId="0" borderId="15" xfId="0" applyNumberFormat="1" applyFont="1" applyBorder="1" applyAlignment="1" applyProtection="1">
      <alignment horizontal="right" vertical="center"/>
    </xf>
    <xf numFmtId="167" fontId="13" fillId="0" borderId="16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top"/>
    </xf>
    <xf numFmtId="0" fontId="4" fillId="2" borderId="0" xfId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top"/>
    </xf>
    <xf numFmtId="0" fontId="5" fillId="3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4" borderId="0" xfId="0" applyFont="1" applyFill="1" applyAlignment="1" applyProtection="1">
      <alignment horizontal="left" vertical="center"/>
      <protection locked="0"/>
    </xf>
    <xf numFmtId="165" fontId="10" fillId="0" borderId="0" xfId="0" applyNumberFormat="1" applyFont="1" applyAlignment="1" applyProtection="1">
      <alignment horizontal="right" vertical="center"/>
    </xf>
    <xf numFmtId="165" fontId="12" fillId="0" borderId="0" xfId="0" applyNumberFormat="1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left" vertical="top"/>
    </xf>
    <xf numFmtId="165" fontId="13" fillId="0" borderId="0" xfId="0" applyNumberFormat="1" applyFont="1" applyAlignment="1" applyProtection="1">
      <alignment horizontal="right" vertical="center"/>
    </xf>
    <xf numFmtId="165" fontId="8" fillId="3" borderId="8" xfId="0" applyNumberFormat="1" applyFont="1" applyFill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65" fontId="16" fillId="0" borderId="0" xfId="0" applyNumberFormat="1" applyFont="1" applyAlignment="1" applyProtection="1">
      <alignment horizontal="right" vertical="center"/>
    </xf>
    <xf numFmtId="165" fontId="17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165" fontId="20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  <xf numFmtId="165" fontId="16" fillId="3" borderId="0" xfId="0" applyNumberFormat="1" applyFont="1" applyFill="1" applyAlignment="1" applyProtection="1">
      <alignment horizontal="right" vertical="center"/>
    </xf>
    <xf numFmtId="165" fontId="20" fillId="0" borderId="0" xfId="0" applyNumberFormat="1" applyFont="1" applyAlignment="1" applyProtection="1">
      <alignment horizontal="right"/>
    </xf>
    <xf numFmtId="0" fontId="19" fillId="0" borderId="0" xfId="0" applyFont="1" applyAlignment="1" applyProtection="1">
      <alignment horizontal="left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/>
    </xf>
    <xf numFmtId="165" fontId="29" fillId="4" borderId="20" xfId="0" applyNumberFormat="1" applyFont="1" applyFill="1" applyBorder="1" applyAlignment="1" applyProtection="1">
      <alignment horizontal="righ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165" fontId="0" fillId="0" borderId="20" xfId="0" applyNumberFormat="1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165" fontId="16" fillId="0" borderId="0" xfId="0" applyNumberFormat="1" applyFont="1" applyAlignment="1" applyProtection="1">
      <alignment horizontal="right"/>
    </xf>
    <xf numFmtId="165" fontId="17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/>
    </xf>
    <xf numFmtId="165" fontId="0" fillId="4" borderId="2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/>
    </xf>
    <xf numFmtId="165" fontId="0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6AC8.tmp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2" name="Obrázek 1" descr="C:\KROSplusData\System\Temp\rad46AC8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xmlns="" id="{AA288623-50A1-7F4F-9634-46252BD5F3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04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kastomko\Library\Containers\com.apple.mail\Data\Library\Mail%20Downloads\19AF2783-408A-430B-9D75-232E0BB6DBBC\Rozpoc&#780;et%20-%20Rekonstrukce%20kaple%20svate&#769;%20Notbu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A - Podlaha kostela"/>
      <sheetName val="B - Úprava povrchů vnitřních"/>
      <sheetName val="C - Úprava povrchů vnějších"/>
      <sheetName val="D - Střecha + krov"/>
      <sheetName val="E - Vedlejší rozpočtové n..."/>
    </sheetNames>
    <sheetDataSet>
      <sheetData sheetId="0" refreshError="1">
        <row r="6">
          <cell r="K6" t="str">
            <v>Rekonstrukce kaple svaté Notburgy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2"/>
  <sheetViews>
    <sheetView showGridLines="0" tabSelected="1" zoomScale="130" zoomScaleNormal="130" workbookViewId="0">
      <pane ySplit="1" topLeftCell="A2" activePane="bottomLeft" state="frozenSplit"/>
      <selection activeCell="AG95" sqref="AG95"/>
      <selection pane="bottomLeft" activeCell="N102" sqref="N102:Q102"/>
    </sheetView>
  </sheetViews>
  <sheetFormatPr defaultColWidth="10.5" defaultRowHeight="14.25" customHeight="1" x14ac:dyDescent="0.3"/>
  <cols>
    <col min="1" max="1" width="8.1640625" style="7" customWidth="1"/>
    <col min="2" max="2" width="1.6640625" style="7" customWidth="1"/>
    <col min="3" max="4" width="4.1640625" style="7" customWidth="1"/>
    <col min="5" max="5" width="17.1640625" style="7" customWidth="1"/>
    <col min="6" max="7" width="11.1640625" style="7" customWidth="1"/>
    <col min="8" max="8" width="12.5" style="7" customWidth="1"/>
    <col min="9" max="9" width="7" style="7" customWidth="1"/>
    <col min="10" max="10" width="5.1640625" style="7" customWidth="1"/>
    <col min="11" max="11" width="11.5" style="7" customWidth="1"/>
    <col min="12" max="12" width="12" style="7" customWidth="1"/>
    <col min="13" max="14" width="6" style="7" customWidth="1"/>
    <col min="15" max="15" width="2" style="7" customWidth="1"/>
    <col min="16" max="16" width="12.5" style="7" customWidth="1"/>
    <col min="17" max="17" width="4.1640625" style="7" customWidth="1"/>
    <col min="18" max="18" width="1.6640625" style="7" customWidth="1"/>
    <col min="19" max="19" width="8.1640625" style="7" customWidth="1"/>
    <col min="20" max="20" width="29.6640625" style="7" hidden="1" customWidth="1"/>
    <col min="21" max="21" width="16.1640625" style="7" hidden="1" customWidth="1"/>
    <col min="22" max="22" width="12.1640625" style="7" hidden="1" customWidth="1"/>
    <col min="23" max="23" width="16.1640625" style="7" hidden="1" customWidth="1"/>
    <col min="24" max="24" width="12.1640625" style="7" hidden="1" customWidth="1"/>
    <col min="25" max="25" width="15" style="7" hidden="1" customWidth="1"/>
    <col min="26" max="26" width="11" style="7" hidden="1" customWidth="1"/>
    <col min="27" max="27" width="15" style="7" hidden="1" customWidth="1"/>
    <col min="28" max="28" width="16.1640625" style="7" hidden="1" customWidth="1"/>
    <col min="29" max="29" width="19.1640625" style="7" customWidth="1"/>
    <col min="30" max="30" width="15" style="7" customWidth="1"/>
    <col min="31" max="31" width="16.1640625" style="7" customWidth="1"/>
    <col min="32" max="43" width="10.5" style="5" customWidth="1"/>
    <col min="44" max="64" width="10.5" style="7" hidden="1" customWidth="1"/>
    <col min="65" max="256" width="10.5" style="5"/>
    <col min="257" max="257" width="8.1640625" style="5" customWidth="1"/>
    <col min="258" max="258" width="1.6640625" style="5" customWidth="1"/>
    <col min="259" max="260" width="4.1640625" style="5" customWidth="1"/>
    <col min="261" max="261" width="17.1640625" style="5" customWidth="1"/>
    <col min="262" max="263" width="11.1640625" style="5" customWidth="1"/>
    <col min="264" max="264" width="12.5" style="5" customWidth="1"/>
    <col min="265" max="265" width="7" style="5" customWidth="1"/>
    <col min="266" max="266" width="5.1640625" style="5" customWidth="1"/>
    <col min="267" max="267" width="11.5" style="5" customWidth="1"/>
    <col min="268" max="268" width="12" style="5" customWidth="1"/>
    <col min="269" max="270" width="6" style="5" customWidth="1"/>
    <col min="271" max="271" width="2" style="5" customWidth="1"/>
    <col min="272" max="272" width="12.5" style="5" customWidth="1"/>
    <col min="273" max="273" width="4.1640625" style="5" customWidth="1"/>
    <col min="274" max="274" width="1.6640625" style="5" customWidth="1"/>
    <col min="275" max="275" width="8.1640625" style="5" customWidth="1"/>
    <col min="276" max="284" width="0" style="5" hidden="1" customWidth="1"/>
    <col min="285" max="285" width="11" style="5" customWidth="1"/>
    <col min="286" max="286" width="15" style="5" customWidth="1"/>
    <col min="287" max="287" width="16.1640625" style="5" customWidth="1"/>
    <col min="288" max="299" width="10.5" style="5"/>
    <col min="300" max="320" width="0" style="5" hidden="1" customWidth="1"/>
    <col min="321" max="512" width="10.5" style="5"/>
    <col min="513" max="513" width="8.1640625" style="5" customWidth="1"/>
    <col min="514" max="514" width="1.6640625" style="5" customWidth="1"/>
    <col min="515" max="516" width="4.1640625" style="5" customWidth="1"/>
    <col min="517" max="517" width="17.1640625" style="5" customWidth="1"/>
    <col min="518" max="519" width="11.1640625" style="5" customWidth="1"/>
    <col min="520" max="520" width="12.5" style="5" customWidth="1"/>
    <col min="521" max="521" width="7" style="5" customWidth="1"/>
    <col min="522" max="522" width="5.1640625" style="5" customWidth="1"/>
    <col min="523" max="523" width="11.5" style="5" customWidth="1"/>
    <col min="524" max="524" width="12" style="5" customWidth="1"/>
    <col min="525" max="526" width="6" style="5" customWidth="1"/>
    <col min="527" max="527" width="2" style="5" customWidth="1"/>
    <col min="528" max="528" width="12.5" style="5" customWidth="1"/>
    <col min="529" max="529" width="4.1640625" style="5" customWidth="1"/>
    <col min="530" max="530" width="1.6640625" style="5" customWidth="1"/>
    <col min="531" max="531" width="8.1640625" style="5" customWidth="1"/>
    <col min="532" max="540" width="0" style="5" hidden="1" customWidth="1"/>
    <col min="541" max="541" width="11" style="5" customWidth="1"/>
    <col min="542" max="542" width="15" style="5" customWidth="1"/>
    <col min="543" max="543" width="16.1640625" style="5" customWidth="1"/>
    <col min="544" max="555" width="10.5" style="5"/>
    <col min="556" max="576" width="0" style="5" hidden="1" customWidth="1"/>
    <col min="577" max="768" width="10.5" style="5"/>
    <col min="769" max="769" width="8.1640625" style="5" customWidth="1"/>
    <col min="770" max="770" width="1.6640625" style="5" customWidth="1"/>
    <col min="771" max="772" width="4.1640625" style="5" customWidth="1"/>
    <col min="773" max="773" width="17.1640625" style="5" customWidth="1"/>
    <col min="774" max="775" width="11.1640625" style="5" customWidth="1"/>
    <col min="776" max="776" width="12.5" style="5" customWidth="1"/>
    <col min="777" max="777" width="7" style="5" customWidth="1"/>
    <col min="778" max="778" width="5.1640625" style="5" customWidth="1"/>
    <col min="779" max="779" width="11.5" style="5" customWidth="1"/>
    <col min="780" max="780" width="12" style="5" customWidth="1"/>
    <col min="781" max="782" width="6" style="5" customWidth="1"/>
    <col min="783" max="783" width="2" style="5" customWidth="1"/>
    <col min="784" max="784" width="12.5" style="5" customWidth="1"/>
    <col min="785" max="785" width="4.1640625" style="5" customWidth="1"/>
    <col min="786" max="786" width="1.6640625" style="5" customWidth="1"/>
    <col min="787" max="787" width="8.1640625" style="5" customWidth="1"/>
    <col min="788" max="796" width="0" style="5" hidden="1" customWidth="1"/>
    <col min="797" max="797" width="11" style="5" customWidth="1"/>
    <col min="798" max="798" width="15" style="5" customWidth="1"/>
    <col min="799" max="799" width="16.1640625" style="5" customWidth="1"/>
    <col min="800" max="811" width="10.5" style="5"/>
    <col min="812" max="832" width="0" style="5" hidden="1" customWidth="1"/>
    <col min="833" max="1024" width="10.5" style="5"/>
    <col min="1025" max="1025" width="8.1640625" style="5" customWidth="1"/>
    <col min="1026" max="1026" width="1.6640625" style="5" customWidth="1"/>
    <col min="1027" max="1028" width="4.1640625" style="5" customWidth="1"/>
    <col min="1029" max="1029" width="17.1640625" style="5" customWidth="1"/>
    <col min="1030" max="1031" width="11.1640625" style="5" customWidth="1"/>
    <col min="1032" max="1032" width="12.5" style="5" customWidth="1"/>
    <col min="1033" max="1033" width="7" style="5" customWidth="1"/>
    <col min="1034" max="1034" width="5.1640625" style="5" customWidth="1"/>
    <col min="1035" max="1035" width="11.5" style="5" customWidth="1"/>
    <col min="1036" max="1036" width="12" style="5" customWidth="1"/>
    <col min="1037" max="1038" width="6" style="5" customWidth="1"/>
    <col min="1039" max="1039" width="2" style="5" customWidth="1"/>
    <col min="1040" max="1040" width="12.5" style="5" customWidth="1"/>
    <col min="1041" max="1041" width="4.1640625" style="5" customWidth="1"/>
    <col min="1042" max="1042" width="1.6640625" style="5" customWidth="1"/>
    <col min="1043" max="1043" width="8.1640625" style="5" customWidth="1"/>
    <col min="1044" max="1052" width="0" style="5" hidden="1" customWidth="1"/>
    <col min="1053" max="1053" width="11" style="5" customWidth="1"/>
    <col min="1054" max="1054" width="15" style="5" customWidth="1"/>
    <col min="1055" max="1055" width="16.1640625" style="5" customWidth="1"/>
    <col min="1056" max="1067" width="10.5" style="5"/>
    <col min="1068" max="1088" width="0" style="5" hidden="1" customWidth="1"/>
    <col min="1089" max="1280" width="10.5" style="5"/>
    <col min="1281" max="1281" width="8.1640625" style="5" customWidth="1"/>
    <col min="1282" max="1282" width="1.6640625" style="5" customWidth="1"/>
    <col min="1283" max="1284" width="4.1640625" style="5" customWidth="1"/>
    <col min="1285" max="1285" width="17.1640625" style="5" customWidth="1"/>
    <col min="1286" max="1287" width="11.1640625" style="5" customWidth="1"/>
    <col min="1288" max="1288" width="12.5" style="5" customWidth="1"/>
    <col min="1289" max="1289" width="7" style="5" customWidth="1"/>
    <col min="1290" max="1290" width="5.1640625" style="5" customWidth="1"/>
    <col min="1291" max="1291" width="11.5" style="5" customWidth="1"/>
    <col min="1292" max="1292" width="12" style="5" customWidth="1"/>
    <col min="1293" max="1294" width="6" style="5" customWidth="1"/>
    <col min="1295" max="1295" width="2" style="5" customWidth="1"/>
    <col min="1296" max="1296" width="12.5" style="5" customWidth="1"/>
    <col min="1297" max="1297" width="4.1640625" style="5" customWidth="1"/>
    <col min="1298" max="1298" width="1.6640625" style="5" customWidth="1"/>
    <col min="1299" max="1299" width="8.1640625" style="5" customWidth="1"/>
    <col min="1300" max="1308" width="0" style="5" hidden="1" customWidth="1"/>
    <col min="1309" max="1309" width="11" style="5" customWidth="1"/>
    <col min="1310" max="1310" width="15" style="5" customWidth="1"/>
    <col min="1311" max="1311" width="16.1640625" style="5" customWidth="1"/>
    <col min="1312" max="1323" width="10.5" style="5"/>
    <col min="1324" max="1344" width="0" style="5" hidden="1" customWidth="1"/>
    <col min="1345" max="1536" width="10.5" style="5"/>
    <col min="1537" max="1537" width="8.1640625" style="5" customWidth="1"/>
    <col min="1538" max="1538" width="1.6640625" style="5" customWidth="1"/>
    <col min="1539" max="1540" width="4.1640625" style="5" customWidth="1"/>
    <col min="1541" max="1541" width="17.1640625" style="5" customWidth="1"/>
    <col min="1542" max="1543" width="11.1640625" style="5" customWidth="1"/>
    <col min="1544" max="1544" width="12.5" style="5" customWidth="1"/>
    <col min="1545" max="1545" width="7" style="5" customWidth="1"/>
    <col min="1546" max="1546" width="5.1640625" style="5" customWidth="1"/>
    <col min="1547" max="1547" width="11.5" style="5" customWidth="1"/>
    <col min="1548" max="1548" width="12" style="5" customWidth="1"/>
    <col min="1549" max="1550" width="6" style="5" customWidth="1"/>
    <col min="1551" max="1551" width="2" style="5" customWidth="1"/>
    <col min="1552" max="1552" width="12.5" style="5" customWidth="1"/>
    <col min="1553" max="1553" width="4.1640625" style="5" customWidth="1"/>
    <col min="1554" max="1554" width="1.6640625" style="5" customWidth="1"/>
    <col min="1555" max="1555" width="8.1640625" style="5" customWidth="1"/>
    <col min="1556" max="1564" width="0" style="5" hidden="1" customWidth="1"/>
    <col min="1565" max="1565" width="11" style="5" customWidth="1"/>
    <col min="1566" max="1566" width="15" style="5" customWidth="1"/>
    <col min="1567" max="1567" width="16.1640625" style="5" customWidth="1"/>
    <col min="1568" max="1579" width="10.5" style="5"/>
    <col min="1580" max="1600" width="0" style="5" hidden="1" customWidth="1"/>
    <col min="1601" max="1792" width="10.5" style="5"/>
    <col min="1793" max="1793" width="8.1640625" style="5" customWidth="1"/>
    <col min="1794" max="1794" width="1.6640625" style="5" customWidth="1"/>
    <col min="1795" max="1796" width="4.1640625" style="5" customWidth="1"/>
    <col min="1797" max="1797" width="17.1640625" style="5" customWidth="1"/>
    <col min="1798" max="1799" width="11.1640625" style="5" customWidth="1"/>
    <col min="1800" max="1800" width="12.5" style="5" customWidth="1"/>
    <col min="1801" max="1801" width="7" style="5" customWidth="1"/>
    <col min="1802" max="1802" width="5.1640625" style="5" customWidth="1"/>
    <col min="1803" max="1803" width="11.5" style="5" customWidth="1"/>
    <col min="1804" max="1804" width="12" style="5" customWidth="1"/>
    <col min="1805" max="1806" width="6" style="5" customWidth="1"/>
    <col min="1807" max="1807" width="2" style="5" customWidth="1"/>
    <col min="1808" max="1808" width="12.5" style="5" customWidth="1"/>
    <col min="1809" max="1809" width="4.1640625" style="5" customWidth="1"/>
    <col min="1810" max="1810" width="1.6640625" style="5" customWidth="1"/>
    <col min="1811" max="1811" width="8.1640625" style="5" customWidth="1"/>
    <col min="1812" max="1820" width="0" style="5" hidden="1" customWidth="1"/>
    <col min="1821" max="1821" width="11" style="5" customWidth="1"/>
    <col min="1822" max="1822" width="15" style="5" customWidth="1"/>
    <col min="1823" max="1823" width="16.1640625" style="5" customWidth="1"/>
    <col min="1824" max="1835" width="10.5" style="5"/>
    <col min="1836" max="1856" width="0" style="5" hidden="1" customWidth="1"/>
    <col min="1857" max="2048" width="10.5" style="5"/>
    <col min="2049" max="2049" width="8.1640625" style="5" customWidth="1"/>
    <col min="2050" max="2050" width="1.6640625" style="5" customWidth="1"/>
    <col min="2051" max="2052" width="4.1640625" style="5" customWidth="1"/>
    <col min="2053" max="2053" width="17.1640625" style="5" customWidth="1"/>
    <col min="2054" max="2055" width="11.1640625" style="5" customWidth="1"/>
    <col min="2056" max="2056" width="12.5" style="5" customWidth="1"/>
    <col min="2057" max="2057" width="7" style="5" customWidth="1"/>
    <col min="2058" max="2058" width="5.1640625" style="5" customWidth="1"/>
    <col min="2059" max="2059" width="11.5" style="5" customWidth="1"/>
    <col min="2060" max="2060" width="12" style="5" customWidth="1"/>
    <col min="2061" max="2062" width="6" style="5" customWidth="1"/>
    <col min="2063" max="2063" width="2" style="5" customWidth="1"/>
    <col min="2064" max="2064" width="12.5" style="5" customWidth="1"/>
    <col min="2065" max="2065" width="4.1640625" style="5" customWidth="1"/>
    <col min="2066" max="2066" width="1.6640625" style="5" customWidth="1"/>
    <col min="2067" max="2067" width="8.1640625" style="5" customWidth="1"/>
    <col min="2068" max="2076" width="0" style="5" hidden="1" customWidth="1"/>
    <col min="2077" max="2077" width="11" style="5" customWidth="1"/>
    <col min="2078" max="2078" width="15" style="5" customWidth="1"/>
    <col min="2079" max="2079" width="16.1640625" style="5" customWidth="1"/>
    <col min="2080" max="2091" width="10.5" style="5"/>
    <col min="2092" max="2112" width="0" style="5" hidden="1" customWidth="1"/>
    <col min="2113" max="2304" width="10.5" style="5"/>
    <col min="2305" max="2305" width="8.1640625" style="5" customWidth="1"/>
    <col min="2306" max="2306" width="1.6640625" style="5" customWidth="1"/>
    <col min="2307" max="2308" width="4.1640625" style="5" customWidth="1"/>
    <col min="2309" max="2309" width="17.1640625" style="5" customWidth="1"/>
    <col min="2310" max="2311" width="11.1640625" style="5" customWidth="1"/>
    <col min="2312" max="2312" width="12.5" style="5" customWidth="1"/>
    <col min="2313" max="2313" width="7" style="5" customWidth="1"/>
    <col min="2314" max="2314" width="5.1640625" style="5" customWidth="1"/>
    <col min="2315" max="2315" width="11.5" style="5" customWidth="1"/>
    <col min="2316" max="2316" width="12" style="5" customWidth="1"/>
    <col min="2317" max="2318" width="6" style="5" customWidth="1"/>
    <col min="2319" max="2319" width="2" style="5" customWidth="1"/>
    <col min="2320" max="2320" width="12.5" style="5" customWidth="1"/>
    <col min="2321" max="2321" width="4.1640625" style="5" customWidth="1"/>
    <col min="2322" max="2322" width="1.6640625" style="5" customWidth="1"/>
    <col min="2323" max="2323" width="8.1640625" style="5" customWidth="1"/>
    <col min="2324" max="2332" width="0" style="5" hidden="1" customWidth="1"/>
    <col min="2333" max="2333" width="11" style="5" customWidth="1"/>
    <col min="2334" max="2334" width="15" style="5" customWidth="1"/>
    <col min="2335" max="2335" width="16.1640625" style="5" customWidth="1"/>
    <col min="2336" max="2347" width="10.5" style="5"/>
    <col min="2348" max="2368" width="0" style="5" hidden="1" customWidth="1"/>
    <col min="2369" max="2560" width="10.5" style="5"/>
    <col min="2561" max="2561" width="8.1640625" style="5" customWidth="1"/>
    <col min="2562" max="2562" width="1.6640625" style="5" customWidth="1"/>
    <col min="2563" max="2564" width="4.1640625" style="5" customWidth="1"/>
    <col min="2565" max="2565" width="17.1640625" style="5" customWidth="1"/>
    <col min="2566" max="2567" width="11.1640625" style="5" customWidth="1"/>
    <col min="2568" max="2568" width="12.5" style="5" customWidth="1"/>
    <col min="2569" max="2569" width="7" style="5" customWidth="1"/>
    <col min="2570" max="2570" width="5.1640625" style="5" customWidth="1"/>
    <col min="2571" max="2571" width="11.5" style="5" customWidth="1"/>
    <col min="2572" max="2572" width="12" style="5" customWidth="1"/>
    <col min="2573" max="2574" width="6" style="5" customWidth="1"/>
    <col min="2575" max="2575" width="2" style="5" customWidth="1"/>
    <col min="2576" max="2576" width="12.5" style="5" customWidth="1"/>
    <col min="2577" max="2577" width="4.1640625" style="5" customWidth="1"/>
    <col min="2578" max="2578" width="1.6640625" style="5" customWidth="1"/>
    <col min="2579" max="2579" width="8.1640625" style="5" customWidth="1"/>
    <col min="2580" max="2588" width="0" style="5" hidden="1" customWidth="1"/>
    <col min="2589" max="2589" width="11" style="5" customWidth="1"/>
    <col min="2590" max="2590" width="15" style="5" customWidth="1"/>
    <col min="2591" max="2591" width="16.1640625" style="5" customWidth="1"/>
    <col min="2592" max="2603" width="10.5" style="5"/>
    <col min="2604" max="2624" width="0" style="5" hidden="1" customWidth="1"/>
    <col min="2625" max="2816" width="10.5" style="5"/>
    <col min="2817" max="2817" width="8.1640625" style="5" customWidth="1"/>
    <col min="2818" max="2818" width="1.6640625" style="5" customWidth="1"/>
    <col min="2819" max="2820" width="4.1640625" style="5" customWidth="1"/>
    <col min="2821" max="2821" width="17.1640625" style="5" customWidth="1"/>
    <col min="2822" max="2823" width="11.1640625" style="5" customWidth="1"/>
    <col min="2824" max="2824" width="12.5" style="5" customWidth="1"/>
    <col min="2825" max="2825" width="7" style="5" customWidth="1"/>
    <col min="2826" max="2826" width="5.1640625" style="5" customWidth="1"/>
    <col min="2827" max="2827" width="11.5" style="5" customWidth="1"/>
    <col min="2828" max="2828" width="12" style="5" customWidth="1"/>
    <col min="2829" max="2830" width="6" style="5" customWidth="1"/>
    <col min="2831" max="2831" width="2" style="5" customWidth="1"/>
    <col min="2832" max="2832" width="12.5" style="5" customWidth="1"/>
    <col min="2833" max="2833" width="4.1640625" style="5" customWidth="1"/>
    <col min="2834" max="2834" width="1.6640625" style="5" customWidth="1"/>
    <col min="2835" max="2835" width="8.1640625" style="5" customWidth="1"/>
    <col min="2836" max="2844" width="0" style="5" hidden="1" customWidth="1"/>
    <col min="2845" max="2845" width="11" style="5" customWidth="1"/>
    <col min="2846" max="2846" width="15" style="5" customWidth="1"/>
    <col min="2847" max="2847" width="16.1640625" style="5" customWidth="1"/>
    <col min="2848" max="2859" width="10.5" style="5"/>
    <col min="2860" max="2880" width="0" style="5" hidden="1" customWidth="1"/>
    <col min="2881" max="3072" width="10.5" style="5"/>
    <col min="3073" max="3073" width="8.1640625" style="5" customWidth="1"/>
    <col min="3074" max="3074" width="1.6640625" style="5" customWidth="1"/>
    <col min="3075" max="3076" width="4.1640625" style="5" customWidth="1"/>
    <col min="3077" max="3077" width="17.1640625" style="5" customWidth="1"/>
    <col min="3078" max="3079" width="11.1640625" style="5" customWidth="1"/>
    <col min="3080" max="3080" width="12.5" style="5" customWidth="1"/>
    <col min="3081" max="3081" width="7" style="5" customWidth="1"/>
    <col min="3082" max="3082" width="5.1640625" style="5" customWidth="1"/>
    <col min="3083" max="3083" width="11.5" style="5" customWidth="1"/>
    <col min="3084" max="3084" width="12" style="5" customWidth="1"/>
    <col min="3085" max="3086" width="6" style="5" customWidth="1"/>
    <col min="3087" max="3087" width="2" style="5" customWidth="1"/>
    <col min="3088" max="3088" width="12.5" style="5" customWidth="1"/>
    <col min="3089" max="3089" width="4.1640625" style="5" customWidth="1"/>
    <col min="3090" max="3090" width="1.6640625" style="5" customWidth="1"/>
    <col min="3091" max="3091" width="8.1640625" style="5" customWidth="1"/>
    <col min="3092" max="3100" width="0" style="5" hidden="1" customWidth="1"/>
    <col min="3101" max="3101" width="11" style="5" customWidth="1"/>
    <col min="3102" max="3102" width="15" style="5" customWidth="1"/>
    <col min="3103" max="3103" width="16.1640625" style="5" customWidth="1"/>
    <col min="3104" max="3115" width="10.5" style="5"/>
    <col min="3116" max="3136" width="0" style="5" hidden="1" customWidth="1"/>
    <col min="3137" max="3328" width="10.5" style="5"/>
    <col min="3329" max="3329" width="8.1640625" style="5" customWidth="1"/>
    <col min="3330" max="3330" width="1.6640625" style="5" customWidth="1"/>
    <col min="3331" max="3332" width="4.1640625" style="5" customWidth="1"/>
    <col min="3333" max="3333" width="17.1640625" style="5" customWidth="1"/>
    <col min="3334" max="3335" width="11.1640625" style="5" customWidth="1"/>
    <col min="3336" max="3336" width="12.5" style="5" customWidth="1"/>
    <col min="3337" max="3337" width="7" style="5" customWidth="1"/>
    <col min="3338" max="3338" width="5.1640625" style="5" customWidth="1"/>
    <col min="3339" max="3339" width="11.5" style="5" customWidth="1"/>
    <col min="3340" max="3340" width="12" style="5" customWidth="1"/>
    <col min="3341" max="3342" width="6" style="5" customWidth="1"/>
    <col min="3343" max="3343" width="2" style="5" customWidth="1"/>
    <col min="3344" max="3344" width="12.5" style="5" customWidth="1"/>
    <col min="3345" max="3345" width="4.1640625" style="5" customWidth="1"/>
    <col min="3346" max="3346" width="1.6640625" style="5" customWidth="1"/>
    <col min="3347" max="3347" width="8.1640625" style="5" customWidth="1"/>
    <col min="3348" max="3356" width="0" style="5" hidden="1" customWidth="1"/>
    <col min="3357" max="3357" width="11" style="5" customWidth="1"/>
    <col min="3358" max="3358" width="15" style="5" customWidth="1"/>
    <col min="3359" max="3359" width="16.1640625" style="5" customWidth="1"/>
    <col min="3360" max="3371" width="10.5" style="5"/>
    <col min="3372" max="3392" width="0" style="5" hidden="1" customWidth="1"/>
    <col min="3393" max="3584" width="10.5" style="5"/>
    <col min="3585" max="3585" width="8.1640625" style="5" customWidth="1"/>
    <col min="3586" max="3586" width="1.6640625" style="5" customWidth="1"/>
    <col min="3587" max="3588" width="4.1640625" style="5" customWidth="1"/>
    <col min="3589" max="3589" width="17.1640625" style="5" customWidth="1"/>
    <col min="3590" max="3591" width="11.1640625" style="5" customWidth="1"/>
    <col min="3592" max="3592" width="12.5" style="5" customWidth="1"/>
    <col min="3593" max="3593" width="7" style="5" customWidth="1"/>
    <col min="3594" max="3594" width="5.1640625" style="5" customWidth="1"/>
    <col min="3595" max="3595" width="11.5" style="5" customWidth="1"/>
    <col min="3596" max="3596" width="12" style="5" customWidth="1"/>
    <col min="3597" max="3598" width="6" style="5" customWidth="1"/>
    <col min="3599" max="3599" width="2" style="5" customWidth="1"/>
    <col min="3600" max="3600" width="12.5" style="5" customWidth="1"/>
    <col min="3601" max="3601" width="4.1640625" style="5" customWidth="1"/>
    <col min="3602" max="3602" width="1.6640625" style="5" customWidth="1"/>
    <col min="3603" max="3603" width="8.1640625" style="5" customWidth="1"/>
    <col min="3604" max="3612" width="0" style="5" hidden="1" customWidth="1"/>
    <col min="3613" max="3613" width="11" style="5" customWidth="1"/>
    <col min="3614" max="3614" width="15" style="5" customWidth="1"/>
    <col min="3615" max="3615" width="16.1640625" style="5" customWidth="1"/>
    <col min="3616" max="3627" width="10.5" style="5"/>
    <col min="3628" max="3648" width="0" style="5" hidden="1" customWidth="1"/>
    <col min="3649" max="3840" width="10.5" style="5"/>
    <col min="3841" max="3841" width="8.1640625" style="5" customWidth="1"/>
    <col min="3842" max="3842" width="1.6640625" style="5" customWidth="1"/>
    <col min="3843" max="3844" width="4.1640625" style="5" customWidth="1"/>
    <col min="3845" max="3845" width="17.1640625" style="5" customWidth="1"/>
    <col min="3846" max="3847" width="11.1640625" style="5" customWidth="1"/>
    <col min="3848" max="3848" width="12.5" style="5" customWidth="1"/>
    <col min="3849" max="3849" width="7" style="5" customWidth="1"/>
    <col min="3850" max="3850" width="5.1640625" style="5" customWidth="1"/>
    <col min="3851" max="3851" width="11.5" style="5" customWidth="1"/>
    <col min="3852" max="3852" width="12" style="5" customWidth="1"/>
    <col min="3853" max="3854" width="6" style="5" customWidth="1"/>
    <col min="3855" max="3855" width="2" style="5" customWidth="1"/>
    <col min="3856" max="3856" width="12.5" style="5" customWidth="1"/>
    <col min="3857" max="3857" width="4.1640625" style="5" customWidth="1"/>
    <col min="3858" max="3858" width="1.6640625" style="5" customWidth="1"/>
    <col min="3859" max="3859" width="8.1640625" style="5" customWidth="1"/>
    <col min="3860" max="3868" width="0" style="5" hidden="1" customWidth="1"/>
    <col min="3869" max="3869" width="11" style="5" customWidth="1"/>
    <col min="3870" max="3870" width="15" style="5" customWidth="1"/>
    <col min="3871" max="3871" width="16.1640625" style="5" customWidth="1"/>
    <col min="3872" max="3883" width="10.5" style="5"/>
    <col min="3884" max="3904" width="0" style="5" hidden="1" customWidth="1"/>
    <col min="3905" max="4096" width="10.5" style="5"/>
    <col min="4097" max="4097" width="8.1640625" style="5" customWidth="1"/>
    <col min="4098" max="4098" width="1.6640625" style="5" customWidth="1"/>
    <col min="4099" max="4100" width="4.1640625" style="5" customWidth="1"/>
    <col min="4101" max="4101" width="17.1640625" style="5" customWidth="1"/>
    <col min="4102" max="4103" width="11.1640625" style="5" customWidth="1"/>
    <col min="4104" max="4104" width="12.5" style="5" customWidth="1"/>
    <col min="4105" max="4105" width="7" style="5" customWidth="1"/>
    <col min="4106" max="4106" width="5.1640625" style="5" customWidth="1"/>
    <col min="4107" max="4107" width="11.5" style="5" customWidth="1"/>
    <col min="4108" max="4108" width="12" style="5" customWidth="1"/>
    <col min="4109" max="4110" width="6" style="5" customWidth="1"/>
    <col min="4111" max="4111" width="2" style="5" customWidth="1"/>
    <col min="4112" max="4112" width="12.5" style="5" customWidth="1"/>
    <col min="4113" max="4113" width="4.1640625" style="5" customWidth="1"/>
    <col min="4114" max="4114" width="1.6640625" style="5" customWidth="1"/>
    <col min="4115" max="4115" width="8.1640625" style="5" customWidth="1"/>
    <col min="4116" max="4124" width="0" style="5" hidden="1" customWidth="1"/>
    <col min="4125" max="4125" width="11" style="5" customWidth="1"/>
    <col min="4126" max="4126" width="15" style="5" customWidth="1"/>
    <col min="4127" max="4127" width="16.1640625" style="5" customWidth="1"/>
    <col min="4128" max="4139" width="10.5" style="5"/>
    <col min="4140" max="4160" width="0" style="5" hidden="1" customWidth="1"/>
    <col min="4161" max="4352" width="10.5" style="5"/>
    <col min="4353" max="4353" width="8.1640625" style="5" customWidth="1"/>
    <col min="4354" max="4354" width="1.6640625" style="5" customWidth="1"/>
    <col min="4355" max="4356" width="4.1640625" style="5" customWidth="1"/>
    <col min="4357" max="4357" width="17.1640625" style="5" customWidth="1"/>
    <col min="4358" max="4359" width="11.1640625" style="5" customWidth="1"/>
    <col min="4360" max="4360" width="12.5" style="5" customWidth="1"/>
    <col min="4361" max="4361" width="7" style="5" customWidth="1"/>
    <col min="4362" max="4362" width="5.1640625" style="5" customWidth="1"/>
    <col min="4363" max="4363" width="11.5" style="5" customWidth="1"/>
    <col min="4364" max="4364" width="12" style="5" customWidth="1"/>
    <col min="4365" max="4366" width="6" style="5" customWidth="1"/>
    <col min="4367" max="4367" width="2" style="5" customWidth="1"/>
    <col min="4368" max="4368" width="12.5" style="5" customWidth="1"/>
    <col min="4369" max="4369" width="4.1640625" style="5" customWidth="1"/>
    <col min="4370" max="4370" width="1.6640625" style="5" customWidth="1"/>
    <col min="4371" max="4371" width="8.1640625" style="5" customWidth="1"/>
    <col min="4372" max="4380" width="0" style="5" hidden="1" customWidth="1"/>
    <col min="4381" max="4381" width="11" style="5" customWidth="1"/>
    <col min="4382" max="4382" width="15" style="5" customWidth="1"/>
    <col min="4383" max="4383" width="16.1640625" style="5" customWidth="1"/>
    <col min="4384" max="4395" width="10.5" style="5"/>
    <col min="4396" max="4416" width="0" style="5" hidden="1" customWidth="1"/>
    <col min="4417" max="4608" width="10.5" style="5"/>
    <col min="4609" max="4609" width="8.1640625" style="5" customWidth="1"/>
    <col min="4610" max="4610" width="1.6640625" style="5" customWidth="1"/>
    <col min="4611" max="4612" width="4.1640625" style="5" customWidth="1"/>
    <col min="4613" max="4613" width="17.1640625" style="5" customWidth="1"/>
    <col min="4614" max="4615" width="11.1640625" style="5" customWidth="1"/>
    <col min="4616" max="4616" width="12.5" style="5" customWidth="1"/>
    <col min="4617" max="4617" width="7" style="5" customWidth="1"/>
    <col min="4618" max="4618" width="5.1640625" style="5" customWidth="1"/>
    <col min="4619" max="4619" width="11.5" style="5" customWidth="1"/>
    <col min="4620" max="4620" width="12" style="5" customWidth="1"/>
    <col min="4621" max="4622" width="6" style="5" customWidth="1"/>
    <col min="4623" max="4623" width="2" style="5" customWidth="1"/>
    <col min="4624" max="4624" width="12.5" style="5" customWidth="1"/>
    <col min="4625" max="4625" width="4.1640625" style="5" customWidth="1"/>
    <col min="4626" max="4626" width="1.6640625" style="5" customWidth="1"/>
    <col min="4627" max="4627" width="8.1640625" style="5" customWidth="1"/>
    <col min="4628" max="4636" width="0" style="5" hidden="1" customWidth="1"/>
    <col min="4637" max="4637" width="11" style="5" customWidth="1"/>
    <col min="4638" max="4638" width="15" style="5" customWidth="1"/>
    <col min="4639" max="4639" width="16.1640625" style="5" customWidth="1"/>
    <col min="4640" max="4651" width="10.5" style="5"/>
    <col min="4652" max="4672" width="0" style="5" hidden="1" customWidth="1"/>
    <col min="4673" max="4864" width="10.5" style="5"/>
    <col min="4865" max="4865" width="8.1640625" style="5" customWidth="1"/>
    <col min="4866" max="4866" width="1.6640625" style="5" customWidth="1"/>
    <col min="4867" max="4868" width="4.1640625" style="5" customWidth="1"/>
    <col min="4869" max="4869" width="17.1640625" style="5" customWidth="1"/>
    <col min="4870" max="4871" width="11.1640625" style="5" customWidth="1"/>
    <col min="4872" max="4872" width="12.5" style="5" customWidth="1"/>
    <col min="4873" max="4873" width="7" style="5" customWidth="1"/>
    <col min="4874" max="4874" width="5.1640625" style="5" customWidth="1"/>
    <col min="4875" max="4875" width="11.5" style="5" customWidth="1"/>
    <col min="4876" max="4876" width="12" style="5" customWidth="1"/>
    <col min="4877" max="4878" width="6" style="5" customWidth="1"/>
    <col min="4879" max="4879" width="2" style="5" customWidth="1"/>
    <col min="4880" max="4880" width="12.5" style="5" customWidth="1"/>
    <col min="4881" max="4881" width="4.1640625" style="5" customWidth="1"/>
    <col min="4882" max="4882" width="1.6640625" style="5" customWidth="1"/>
    <col min="4883" max="4883" width="8.1640625" style="5" customWidth="1"/>
    <col min="4884" max="4892" width="0" style="5" hidden="1" customWidth="1"/>
    <col min="4893" max="4893" width="11" style="5" customWidth="1"/>
    <col min="4894" max="4894" width="15" style="5" customWidth="1"/>
    <col min="4895" max="4895" width="16.1640625" style="5" customWidth="1"/>
    <col min="4896" max="4907" width="10.5" style="5"/>
    <col min="4908" max="4928" width="0" style="5" hidden="1" customWidth="1"/>
    <col min="4929" max="5120" width="10.5" style="5"/>
    <col min="5121" max="5121" width="8.1640625" style="5" customWidth="1"/>
    <col min="5122" max="5122" width="1.6640625" style="5" customWidth="1"/>
    <col min="5123" max="5124" width="4.1640625" style="5" customWidth="1"/>
    <col min="5125" max="5125" width="17.1640625" style="5" customWidth="1"/>
    <col min="5126" max="5127" width="11.1640625" style="5" customWidth="1"/>
    <col min="5128" max="5128" width="12.5" style="5" customWidth="1"/>
    <col min="5129" max="5129" width="7" style="5" customWidth="1"/>
    <col min="5130" max="5130" width="5.1640625" style="5" customWidth="1"/>
    <col min="5131" max="5131" width="11.5" style="5" customWidth="1"/>
    <col min="5132" max="5132" width="12" style="5" customWidth="1"/>
    <col min="5133" max="5134" width="6" style="5" customWidth="1"/>
    <col min="5135" max="5135" width="2" style="5" customWidth="1"/>
    <col min="5136" max="5136" width="12.5" style="5" customWidth="1"/>
    <col min="5137" max="5137" width="4.1640625" style="5" customWidth="1"/>
    <col min="5138" max="5138" width="1.6640625" style="5" customWidth="1"/>
    <col min="5139" max="5139" width="8.1640625" style="5" customWidth="1"/>
    <col min="5140" max="5148" width="0" style="5" hidden="1" customWidth="1"/>
    <col min="5149" max="5149" width="11" style="5" customWidth="1"/>
    <col min="5150" max="5150" width="15" style="5" customWidth="1"/>
    <col min="5151" max="5151" width="16.1640625" style="5" customWidth="1"/>
    <col min="5152" max="5163" width="10.5" style="5"/>
    <col min="5164" max="5184" width="0" style="5" hidden="1" customWidth="1"/>
    <col min="5185" max="5376" width="10.5" style="5"/>
    <col min="5377" max="5377" width="8.1640625" style="5" customWidth="1"/>
    <col min="5378" max="5378" width="1.6640625" style="5" customWidth="1"/>
    <col min="5379" max="5380" width="4.1640625" style="5" customWidth="1"/>
    <col min="5381" max="5381" width="17.1640625" style="5" customWidth="1"/>
    <col min="5382" max="5383" width="11.1640625" style="5" customWidth="1"/>
    <col min="5384" max="5384" width="12.5" style="5" customWidth="1"/>
    <col min="5385" max="5385" width="7" style="5" customWidth="1"/>
    <col min="5386" max="5386" width="5.1640625" style="5" customWidth="1"/>
    <col min="5387" max="5387" width="11.5" style="5" customWidth="1"/>
    <col min="5388" max="5388" width="12" style="5" customWidth="1"/>
    <col min="5389" max="5390" width="6" style="5" customWidth="1"/>
    <col min="5391" max="5391" width="2" style="5" customWidth="1"/>
    <col min="5392" max="5392" width="12.5" style="5" customWidth="1"/>
    <col min="5393" max="5393" width="4.1640625" style="5" customWidth="1"/>
    <col min="5394" max="5394" width="1.6640625" style="5" customWidth="1"/>
    <col min="5395" max="5395" width="8.1640625" style="5" customWidth="1"/>
    <col min="5396" max="5404" width="0" style="5" hidden="1" customWidth="1"/>
    <col min="5405" max="5405" width="11" style="5" customWidth="1"/>
    <col min="5406" max="5406" width="15" style="5" customWidth="1"/>
    <col min="5407" max="5407" width="16.1640625" style="5" customWidth="1"/>
    <col min="5408" max="5419" width="10.5" style="5"/>
    <col min="5420" max="5440" width="0" style="5" hidden="1" customWidth="1"/>
    <col min="5441" max="5632" width="10.5" style="5"/>
    <col min="5633" max="5633" width="8.1640625" style="5" customWidth="1"/>
    <col min="5634" max="5634" width="1.6640625" style="5" customWidth="1"/>
    <col min="5635" max="5636" width="4.1640625" style="5" customWidth="1"/>
    <col min="5637" max="5637" width="17.1640625" style="5" customWidth="1"/>
    <col min="5638" max="5639" width="11.1640625" style="5" customWidth="1"/>
    <col min="5640" max="5640" width="12.5" style="5" customWidth="1"/>
    <col min="5641" max="5641" width="7" style="5" customWidth="1"/>
    <col min="5642" max="5642" width="5.1640625" style="5" customWidth="1"/>
    <col min="5643" max="5643" width="11.5" style="5" customWidth="1"/>
    <col min="5644" max="5644" width="12" style="5" customWidth="1"/>
    <col min="5645" max="5646" width="6" style="5" customWidth="1"/>
    <col min="5647" max="5647" width="2" style="5" customWidth="1"/>
    <col min="5648" max="5648" width="12.5" style="5" customWidth="1"/>
    <col min="5649" max="5649" width="4.1640625" style="5" customWidth="1"/>
    <col min="5650" max="5650" width="1.6640625" style="5" customWidth="1"/>
    <col min="5651" max="5651" width="8.1640625" style="5" customWidth="1"/>
    <col min="5652" max="5660" width="0" style="5" hidden="1" customWidth="1"/>
    <col min="5661" max="5661" width="11" style="5" customWidth="1"/>
    <col min="5662" max="5662" width="15" style="5" customWidth="1"/>
    <col min="5663" max="5663" width="16.1640625" style="5" customWidth="1"/>
    <col min="5664" max="5675" width="10.5" style="5"/>
    <col min="5676" max="5696" width="0" style="5" hidden="1" customWidth="1"/>
    <col min="5697" max="5888" width="10.5" style="5"/>
    <col min="5889" max="5889" width="8.1640625" style="5" customWidth="1"/>
    <col min="5890" max="5890" width="1.6640625" style="5" customWidth="1"/>
    <col min="5891" max="5892" width="4.1640625" style="5" customWidth="1"/>
    <col min="5893" max="5893" width="17.1640625" style="5" customWidth="1"/>
    <col min="5894" max="5895" width="11.1640625" style="5" customWidth="1"/>
    <col min="5896" max="5896" width="12.5" style="5" customWidth="1"/>
    <col min="5897" max="5897" width="7" style="5" customWidth="1"/>
    <col min="5898" max="5898" width="5.1640625" style="5" customWidth="1"/>
    <col min="5899" max="5899" width="11.5" style="5" customWidth="1"/>
    <col min="5900" max="5900" width="12" style="5" customWidth="1"/>
    <col min="5901" max="5902" width="6" style="5" customWidth="1"/>
    <col min="5903" max="5903" width="2" style="5" customWidth="1"/>
    <col min="5904" max="5904" width="12.5" style="5" customWidth="1"/>
    <col min="5905" max="5905" width="4.1640625" style="5" customWidth="1"/>
    <col min="5906" max="5906" width="1.6640625" style="5" customWidth="1"/>
    <col min="5907" max="5907" width="8.1640625" style="5" customWidth="1"/>
    <col min="5908" max="5916" width="0" style="5" hidden="1" customWidth="1"/>
    <col min="5917" max="5917" width="11" style="5" customWidth="1"/>
    <col min="5918" max="5918" width="15" style="5" customWidth="1"/>
    <col min="5919" max="5919" width="16.1640625" style="5" customWidth="1"/>
    <col min="5920" max="5931" width="10.5" style="5"/>
    <col min="5932" max="5952" width="0" style="5" hidden="1" customWidth="1"/>
    <col min="5953" max="6144" width="10.5" style="5"/>
    <col min="6145" max="6145" width="8.1640625" style="5" customWidth="1"/>
    <col min="6146" max="6146" width="1.6640625" style="5" customWidth="1"/>
    <col min="6147" max="6148" width="4.1640625" style="5" customWidth="1"/>
    <col min="6149" max="6149" width="17.1640625" style="5" customWidth="1"/>
    <col min="6150" max="6151" width="11.1640625" style="5" customWidth="1"/>
    <col min="6152" max="6152" width="12.5" style="5" customWidth="1"/>
    <col min="6153" max="6153" width="7" style="5" customWidth="1"/>
    <col min="6154" max="6154" width="5.1640625" style="5" customWidth="1"/>
    <col min="6155" max="6155" width="11.5" style="5" customWidth="1"/>
    <col min="6156" max="6156" width="12" style="5" customWidth="1"/>
    <col min="6157" max="6158" width="6" style="5" customWidth="1"/>
    <col min="6159" max="6159" width="2" style="5" customWidth="1"/>
    <col min="6160" max="6160" width="12.5" style="5" customWidth="1"/>
    <col min="6161" max="6161" width="4.1640625" style="5" customWidth="1"/>
    <col min="6162" max="6162" width="1.6640625" style="5" customWidth="1"/>
    <col min="6163" max="6163" width="8.1640625" style="5" customWidth="1"/>
    <col min="6164" max="6172" width="0" style="5" hidden="1" customWidth="1"/>
    <col min="6173" max="6173" width="11" style="5" customWidth="1"/>
    <col min="6174" max="6174" width="15" style="5" customWidth="1"/>
    <col min="6175" max="6175" width="16.1640625" style="5" customWidth="1"/>
    <col min="6176" max="6187" width="10.5" style="5"/>
    <col min="6188" max="6208" width="0" style="5" hidden="1" customWidth="1"/>
    <col min="6209" max="6400" width="10.5" style="5"/>
    <col min="6401" max="6401" width="8.1640625" style="5" customWidth="1"/>
    <col min="6402" max="6402" width="1.6640625" style="5" customWidth="1"/>
    <col min="6403" max="6404" width="4.1640625" style="5" customWidth="1"/>
    <col min="6405" max="6405" width="17.1640625" style="5" customWidth="1"/>
    <col min="6406" max="6407" width="11.1640625" style="5" customWidth="1"/>
    <col min="6408" max="6408" width="12.5" style="5" customWidth="1"/>
    <col min="6409" max="6409" width="7" style="5" customWidth="1"/>
    <col min="6410" max="6410" width="5.1640625" style="5" customWidth="1"/>
    <col min="6411" max="6411" width="11.5" style="5" customWidth="1"/>
    <col min="6412" max="6412" width="12" style="5" customWidth="1"/>
    <col min="6413" max="6414" width="6" style="5" customWidth="1"/>
    <col min="6415" max="6415" width="2" style="5" customWidth="1"/>
    <col min="6416" max="6416" width="12.5" style="5" customWidth="1"/>
    <col min="6417" max="6417" width="4.1640625" style="5" customWidth="1"/>
    <col min="6418" max="6418" width="1.6640625" style="5" customWidth="1"/>
    <col min="6419" max="6419" width="8.1640625" style="5" customWidth="1"/>
    <col min="6420" max="6428" width="0" style="5" hidden="1" customWidth="1"/>
    <col min="6429" max="6429" width="11" style="5" customWidth="1"/>
    <col min="6430" max="6430" width="15" style="5" customWidth="1"/>
    <col min="6431" max="6431" width="16.1640625" style="5" customWidth="1"/>
    <col min="6432" max="6443" width="10.5" style="5"/>
    <col min="6444" max="6464" width="0" style="5" hidden="1" customWidth="1"/>
    <col min="6465" max="6656" width="10.5" style="5"/>
    <col min="6657" max="6657" width="8.1640625" style="5" customWidth="1"/>
    <col min="6658" max="6658" width="1.6640625" style="5" customWidth="1"/>
    <col min="6659" max="6660" width="4.1640625" style="5" customWidth="1"/>
    <col min="6661" max="6661" width="17.1640625" style="5" customWidth="1"/>
    <col min="6662" max="6663" width="11.1640625" style="5" customWidth="1"/>
    <col min="6664" max="6664" width="12.5" style="5" customWidth="1"/>
    <col min="6665" max="6665" width="7" style="5" customWidth="1"/>
    <col min="6666" max="6666" width="5.1640625" style="5" customWidth="1"/>
    <col min="6667" max="6667" width="11.5" style="5" customWidth="1"/>
    <col min="6668" max="6668" width="12" style="5" customWidth="1"/>
    <col min="6669" max="6670" width="6" style="5" customWidth="1"/>
    <col min="6671" max="6671" width="2" style="5" customWidth="1"/>
    <col min="6672" max="6672" width="12.5" style="5" customWidth="1"/>
    <col min="6673" max="6673" width="4.1640625" style="5" customWidth="1"/>
    <col min="6674" max="6674" width="1.6640625" style="5" customWidth="1"/>
    <col min="6675" max="6675" width="8.1640625" style="5" customWidth="1"/>
    <col min="6676" max="6684" width="0" style="5" hidden="1" customWidth="1"/>
    <col min="6685" max="6685" width="11" style="5" customWidth="1"/>
    <col min="6686" max="6686" width="15" style="5" customWidth="1"/>
    <col min="6687" max="6687" width="16.1640625" style="5" customWidth="1"/>
    <col min="6688" max="6699" width="10.5" style="5"/>
    <col min="6700" max="6720" width="0" style="5" hidden="1" customWidth="1"/>
    <col min="6721" max="6912" width="10.5" style="5"/>
    <col min="6913" max="6913" width="8.1640625" style="5" customWidth="1"/>
    <col min="6914" max="6914" width="1.6640625" style="5" customWidth="1"/>
    <col min="6915" max="6916" width="4.1640625" style="5" customWidth="1"/>
    <col min="6917" max="6917" width="17.1640625" style="5" customWidth="1"/>
    <col min="6918" max="6919" width="11.1640625" style="5" customWidth="1"/>
    <col min="6920" max="6920" width="12.5" style="5" customWidth="1"/>
    <col min="6921" max="6921" width="7" style="5" customWidth="1"/>
    <col min="6922" max="6922" width="5.1640625" style="5" customWidth="1"/>
    <col min="6923" max="6923" width="11.5" style="5" customWidth="1"/>
    <col min="6924" max="6924" width="12" style="5" customWidth="1"/>
    <col min="6925" max="6926" width="6" style="5" customWidth="1"/>
    <col min="6927" max="6927" width="2" style="5" customWidth="1"/>
    <col min="6928" max="6928" width="12.5" style="5" customWidth="1"/>
    <col min="6929" max="6929" width="4.1640625" style="5" customWidth="1"/>
    <col min="6930" max="6930" width="1.6640625" style="5" customWidth="1"/>
    <col min="6931" max="6931" width="8.1640625" style="5" customWidth="1"/>
    <col min="6932" max="6940" width="0" style="5" hidden="1" customWidth="1"/>
    <col min="6941" max="6941" width="11" style="5" customWidth="1"/>
    <col min="6942" max="6942" width="15" style="5" customWidth="1"/>
    <col min="6943" max="6943" width="16.1640625" style="5" customWidth="1"/>
    <col min="6944" max="6955" width="10.5" style="5"/>
    <col min="6956" max="6976" width="0" style="5" hidden="1" customWidth="1"/>
    <col min="6977" max="7168" width="10.5" style="5"/>
    <col min="7169" max="7169" width="8.1640625" style="5" customWidth="1"/>
    <col min="7170" max="7170" width="1.6640625" style="5" customWidth="1"/>
    <col min="7171" max="7172" width="4.1640625" style="5" customWidth="1"/>
    <col min="7173" max="7173" width="17.1640625" style="5" customWidth="1"/>
    <col min="7174" max="7175" width="11.1640625" style="5" customWidth="1"/>
    <col min="7176" max="7176" width="12.5" style="5" customWidth="1"/>
    <col min="7177" max="7177" width="7" style="5" customWidth="1"/>
    <col min="7178" max="7178" width="5.1640625" style="5" customWidth="1"/>
    <col min="7179" max="7179" width="11.5" style="5" customWidth="1"/>
    <col min="7180" max="7180" width="12" style="5" customWidth="1"/>
    <col min="7181" max="7182" width="6" style="5" customWidth="1"/>
    <col min="7183" max="7183" width="2" style="5" customWidth="1"/>
    <col min="7184" max="7184" width="12.5" style="5" customWidth="1"/>
    <col min="7185" max="7185" width="4.1640625" style="5" customWidth="1"/>
    <col min="7186" max="7186" width="1.6640625" style="5" customWidth="1"/>
    <col min="7187" max="7187" width="8.1640625" style="5" customWidth="1"/>
    <col min="7188" max="7196" width="0" style="5" hidden="1" customWidth="1"/>
    <col min="7197" max="7197" width="11" style="5" customWidth="1"/>
    <col min="7198" max="7198" width="15" style="5" customWidth="1"/>
    <col min="7199" max="7199" width="16.1640625" style="5" customWidth="1"/>
    <col min="7200" max="7211" width="10.5" style="5"/>
    <col min="7212" max="7232" width="0" style="5" hidden="1" customWidth="1"/>
    <col min="7233" max="7424" width="10.5" style="5"/>
    <col min="7425" max="7425" width="8.1640625" style="5" customWidth="1"/>
    <col min="7426" max="7426" width="1.6640625" style="5" customWidth="1"/>
    <col min="7427" max="7428" width="4.1640625" style="5" customWidth="1"/>
    <col min="7429" max="7429" width="17.1640625" style="5" customWidth="1"/>
    <col min="7430" max="7431" width="11.1640625" style="5" customWidth="1"/>
    <col min="7432" max="7432" width="12.5" style="5" customWidth="1"/>
    <col min="7433" max="7433" width="7" style="5" customWidth="1"/>
    <col min="7434" max="7434" width="5.1640625" style="5" customWidth="1"/>
    <col min="7435" max="7435" width="11.5" style="5" customWidth="1"/>
    <col min="7436" max="7436" width="12" style="5" customWidth="1"/>
    <col min="7437" max="7438" width="6" style="5" customWidth="1"/>
    <col min="7439" max="7439" width="2" style="5" customWidth="1"/>
    <col min="7440" max="7440" width="12.5" style="5" customWidth="1"/>
    <col min="7441" max="7441" width="4.1640625" style="5" customWidth="1"/>
    <col min="7442" max="7442" width="1.6640625" style="5" customWidth="1"/>
    <col min="7443" max="7443" width="8.1640625" style="5" customWidth="1"/>
    <col min="7444" max="7452" width="0" style="5" hidden="1" customWidth="1"/>
    <col min="7453" max="7453" width="11" style="5" customWidth="1"/>
    <col min="7454" max="7454" width="15" style="5" customWidth="1"/>
    <col min="7455" max="7455" width="16.1640625" style="5" customWidth="1"/>
    <col min="7456" max="7467" width="10.5" style="5"/>
    <col min="7468" max="7488" width="0" style="5" hidden="1" customWidth="1"/>
    <col min="7489" max="7680" width="10.5" style="5"/>
    <col min="7681" max="7681" width="8.1640625" style="5" customWidth="1"/>
    <col min="7682" max="7682" width="1.6640625" style="5" customWidth="1"/>
    <col min="7683" max="7684" width="4.1640625" style="5" customWidth="1"/>
    <col min="7685" max="7685" width="17.1640625" style="5" customWidth="1"/>
    <col min="7686" max="7687" width="11.1640625" style="5" customWidth="1"/>
    <col min="7688" max="7688" width="12.5" style="5" customWidth="1"/>
    <col min="7689" max="7689" width="7" style="5" customWidth="1"/>
    <col min="7690" max="7690" width="5.1640625" style="5" customWidth="1"/>
    <col min="7691" max="7691" width="11.5" style="5" customWidth="1"/>
    <col min="7692" max="7692" width="12" style="5" customWidth="1"/>
    <col min="7693" max="7694" width="6" style="5" customWidth="1"/>
    <col min="7695" max="7695" width="2" style="5" customWidth="1"/>
    <col min="7696" max="7696" width="12.5" style="5" customWidth="1"/>
    <col min="7697" max="7697" width="4.1640625" style="5" customWidth="1"/>
    <col min="7698" max="7698" width="1.6640625" style="5" customWidth="1"/>
    <col min="7699" max="7699" width="8.1640625" style="5" customWidth="1"/>
    <col min="7700" max="7708" width="0" style="5" hidden="1" customWidth="1"/>
    <col min="7709" max="7709" width="11" style="5" customWidth="1"/>
    <col min="7710" max="7710" width="15" style="5" customWidth="1"/>
    <col min="7711" max="7711" width="16.1640625" style="5" customWidth="1"/>
    <col min="7712" max="7723" width="10.5" style="5"/>
    <col min="7724" max="7744" width="0" style="5" hidden="1" customWidth="1"/>
    <col min="7745" max="7936" width="10.5" style="5"/>
    <col min="7937" max="7937" width="8.1640625" style="5" customWidth="1"/>
    <col min="7938" max="7938" width="1.6640625" style="5" customWidth="1"/>
    <col min="7939" max="7940" width="4.1640625" style="5" customWidth="1"/>
    <col min="7941" max="7941" width="17.1640625" style="5" customWidth="1"/>
    <col min="7942" max="7943" width="11.1640625" style="5" customWidth="1"/>
    <col min="7944" max="7944" width="12.5" style="5" customWidth="1"/>
    <col min="7945" max="7945" width="7" style="5" customWidth="1"/>
    <col min="7946" max="7946" width="5.1640625" style="5" customWidth="1"/>
    <col min="7947" max="7947" width="11.5" style="5" customWidth="1"/>
    <col min="7948" max="7948" width="12" style="5" customWidth="1"/>
    <col min="7949" max="7950" width="6" style="5" customWidth="1"/>
    <col min="7951" max="7951" width="2" style="5" customWidth="1"/>
    <col min="7952" max="7952" width="12.5" style="5" customWidth="1"/>
    <col min="7953" max="7953" width="4.1640625" style="5" customWidth="1"/>
    <col min="7954" max="7954" width="1.6640625" style="5" customWidth="1"/>
    <col min="7955" max="7955" width="8.1640625" style="5" customWidth="1"/>
    <col min="7956" max="7964" width="0" style="5" hidden="1" customWidth="1"/>
    <col min="7965" max="7965" width="11" style="5" customWidth="1"/>
    <col min="7966" max="7966" width="15" style="5" customWidth="1"/>
    <col min="7967" max="7967" width="16.1640625" style="5" customWidth="1"/>
    <col min="7968" max="7979" width="10.5" style="5"/>
    <col min="7980" max="8000" width="0" style="5" hidden="1" customWidth="1"/>
    <col min="8001" max="8192" width="10.5" style="5"/>
    <col min="8193" max="8193" width="8.1640625" style="5" customWidth="1"/>
    <col min="8194" max="8194" width="1.6640625" style="5" customWidth="1"/>
    <col min="8195" max="8196" width="4.1640625" style="5" customWidth="1"/>
    <col min="8197" max="8197" width="17.1640625" style="5" customWidth="1"/>
    <col min="8198" max="8199" width="11.1640625" style="5" customWidth="1"/>
    <col min="8200" max="8200" width="12.5" style="5" customWidth="1"/>
    <col min="8201" max="8201" width="7" style="5" customWidth="1"/>
    <col min="8202" max="8202" width="5.1640625" style="5" customWidth="1"/>
    <col min="8203" max="8203" width="11.5" style="5" customWidth="1"/>
    <col min="8204" max="8204" width="12" style="5" customWidth="1"/>
    <col min="8205" max="8206" width="6" style="5" customWidth="1"/>
    <col min="8207" max="8207" width="2" style="5" customWidth="1"/>
    <col min="8208" max="8208" width="12.5" style="5" customWidth="1"/>
    <col min="8209" max="8209" width="4.1640625" style="5" customWidth="1"/>
    <col min="8210" max="8210" width="1.6640625" style="5" customWidth="1"/>
    <col min="8211" max="8211" width="8.1640625" style="5" customWidth="1"/>
    <col min="8212" max="8220" width="0" style="5" hidden="1" customWidth="1"/>
    <col min="8221" max="8221" width="11" style="5" customWidth="1"/>
    <col min="8222" max="8222" width="15" style="5" customWidth="1"/>
    <col min="8223" max="8223" width="16.1640625" style="5" customWidth="1"/>
    <col min="8224" max="8235" width="10.5" style="5"/>
    <col min="8236" max="8256" width="0" style="5" hidden="1" customWidth="1"/>
    <col min="8257" max="8448" width="10.5" style="5"/>
    <col min="8449" max="8449" width="8.1640625" style="5" customWidth="1"/>
    <col min="8450" max="8450" width="1.6640625" style="5" customWidth="1"/>
    <col min="8451" max="8452" width="4.1640625" style="5" customWidth="1"/>
    <col min="8453" max="8453" width="17.1640625" style="5" customWidth="1"/>
    <col min="8454" max="8455" width="11.1640625" style="5" customWidth="1"/>
    <col min="8456" max="8456" width="12.5" style="5" customWidth="1"/>
    <col min="8457" max="8457" width="7" style="5" customWidth="1"/>
    <col min="8458" max="8458" width="5.1640625" style="5" customWidth="1"/>
    <col min="8459" max="8459" width="11.5" style="5" customWidth="1"/>
    <col min="8460" max="8460" width="12" style="5" customWidth="1"/>
    <col min="8461" max="8462" width="6" style="5" customWidth="1"/>
    <col min="8463" max="8463" width="2" style="5" customWidth="1"/>
    <col min="8464" max="8464" width="12.5" style="5" customWidth="1"/>
    <col min="8465" max="8465" width="4.1640625" style="5" customWidth="1"/>
    <col min="8466" max="8466" width="1.6640625" style="5" customWidth="1"/>
    <col min="8467" max="8467" width="8.1640625" style="5" customWidth="1"/>
    <col min="8468" max="8476" width="0" style="5" hidden="1" customWidth="1"/>
    <col min="8477" max="8477" width="11" style="5" customWidth="1"/>
    <col min="8478" max="8478" width="15" style="5" customWidth="1"/>
    <col min="8479" max="8479" width="16.1640625" style="5" customWidth="1"/>
    <col min="8480" max="8491" width="10.5" style="5"/>
    <col min="8492" max="8512" width="0" style="5" hidden="1" customWidth="1"/>
    <col min="8513" max="8704" width="10.5" style="5"/>
    <col min="8705" max="8705" width="8.1640625" style="5" customWidth="1"/>
    <col min="8706" max="8706" width="1.6640625" style="5" customWidth="1"/>
    <col min="8707" max="8708" width="4.1640625" style="5" customWidth="1"/>
    <col min="8709" max="8709" width="17.1640625" style="5" customWidth="1"/>
    <col min="8710" max="8711" width="11.1640625" style="5" customWidth="1"/>
    <col min="8712" max="8712" width="12.5" style="5" customWidth="1"/>
    <col min="8713" max="8713" width="7" style="5" customWidth="1"/>
    <col min="8714" max="8714" width="5.1640625" style="5" customWidth="1"/>
    <col min="8715" max="8715" width="11.5" style="5" customWidth="1"/>
    <col min="8716" max="8716" width="12" style="5" customWidth="1"/>
    <col min="8717" max="8718" width="6" style="5" customWidth="1"/>
    <col min="8719" max="8719" width="2" style="5" customWidth="1"/>
    <col min="8720" max="8720" width="12.5" style="5" customWidth="1"/>
    <col min="8721" max="8721" width="4.1640625" style="5" customWidth="1"/>
    <col min="8722" max="8722" width="1.6640625" style="5" customWidth="1"/>
    <col min="8723" max="8723" width="8.1640625" style="5" customWidth="1"/>
    <col min="8724" max="8732" width="0" style="5" hidden="1" customWidth="1"/>
    <col min="8733" max="8733" width="11" style="5" customWidth="1"/>
    <col min="8734" max="8734" width="15" style="5" customWidth="1"/>
    <col min="8735" max="8735" width="16.1640625" style="5" customWidth="1"/>
    <col min="8736" max="8747" width="10.5" style="5"/>
    <col min="8748" max="8768" width="0" style="5" hidden="1" customWidth="1"/>
    <col min="8769" max="8960" width="10.5" style="5"/>
    <col min="8961" max="8961" width="8.1640625" style="5" customWidth="1"/>
    <col min="8962" max="8962" width="1.6640625" style="5" customWidth="1"/>
    <col min="8963" max="8964" width="4.1640625" style="5" customWidth="1"/>
    <col min="8965" max="8965" width="17.1640625" style="5" customWidth="1"/>
    <col min="8966" max="8967" width="11.1640625" style="5" customWidth="1"/>
    <col min="8968" max="8968" width="12.5" style="5" customWidth="1"/>
    <col min="8969" max="8969" width="7" style="5" customWidth="1"/>
    <col min="8970" max="8970" width="5.1640625" style="5" customWidth="1"/>
    <col min="8971" max="8971" width="11.5" style="5" customWidth="1"/>
    <col min="8972" max="8972" width="12" style="5" customWidth="1"/>
    <col min="8973" max="8974" width="6" style="5" customWidth="1"/>
    <col min="8975" max="8975" width="2" style="5" customWidth="1"/>
    <col min="8976" max="8976" width="12.5" style="5" customWidth="1"/>
    <col min="8977" max="8977" width="4.1640625" style="5" customWidth="1"/>
    <col min="8978" max="8978" width="1.6640625" style="5" customWidth="1"/>
    <col min="8979" max="8979" width="8.1640625" style="5" customWidth="1"/>
    <col min="8980" max="8988" width="0" style="5" hidden="1" customWidth="1"/>
    <col min="8989" max="8989" width="11" style="5" customWidth="1"/>
    <col min="8990" max="8990" width="15" style="5" customWidth="1"/>
    <col min="8991" max="8991" width="16.1640625" style="5" customWidth="1"/>
    <col min="8992" max="9003" width="10.5" style="5"/>
    <col min="9004" max="9024" width="0" style="5" hidden="1" customWidth="1"/>
    <col min="9025" max="9216" width="10.5" style="5"/>
    <col min="9217" max="9217" width="8.1640625" style="5" customWidth="1"/>
    <col min="9218" max="9218" width="1.6640625" style="5" customWidth="1"/>
    <col min="9219" max="9220" width="4.1640625" style="5" customWidth="1"/>
    <col min="9221" max="9221" width="17.1640625" style="5" customWidth="1"/>
    <col min="9222" max="9223" width="11.1640625" style="5" customWidth="1"/>
    <col min="9224" max="9224" width="12.5" style="5" customWidth="1"/>
    <col min="9225" max="9225" width="7" style="5" customWidth="1"/>
    <col min="9226" max="9226" width="5.1640625" style="5" customWidth="1"/>
    <col min="9227" max="9227" width="11.5" style="5" customWidth="1"/>
    <col min="9228" max="9228" width="12" style="5" customWidth="1"/>
    <col min="9229" max="9230" width="6" style="5" customWidth="1"/>
    <col min="9231" max="9231" width="2" style="5" customWidth="1"/>
    <col min="9232" max="9232" width="12.5" style="5" customWidth="1"/>
    <col min="9233" max="9233" width="4.1640625" style="5" customWidth="1"/>
    <col min="9234" max="9234" width="1.6640625" style="5" customWidth="1"/>
    <col min="9235" max="9235" width="8.1640625" style="5" customWidth="1"/>
    <col min="9236" max="9244" width="0" style="5" hidden="1" customWidth="1"/>
    <col min="9245" max="9245" width="11" style="5" customWidth="1"/>
    <col min="9246" max="9246" width="15" style="5" customWidth="1"/>
    <col min="9247" max="9247" width="16.1640625" style="5" customWidth="1"/>
    <col min="9248" max="9259" width="10.5" style="5"/>
    <col min="9260" max="9280" width="0" style="5" hidden="1" customWidth="1"/>
    <col min="9281" max="9472" width="10.5" style="5"/>
    <col min="9473" max="9473" width="8.1640625" style="5" customWidth="1"/>
    <col min="9474" max="9474" width="1.6640625" style="5" customWidth="1"/>
    <col min="9475" max="9476" width="4.1640625" style="5" customWidth="1"/>
    <col min="9477" max="9477" width="17.1640625" style="5" customWidth="1"/>
    <col min="9478" max="9479" width="11.1640625" style="5" customWidth="1"/>
    <col min="9480" max="9480" width="12.5" style="5" customWidth="1"/>
    <col min="9481" max="9481" width="7" style="5" customWidth="1"/>
    <col min="9482" max="9482" width="5.1640625" style="5" customWidth="1"/>
    <col min="9483" max="9483" width="11.5" style="5" customWidth="1"/>
    <col min="9484" max="9484" width="12" style="5" customWidth="1"/>
    <col min="9485" max="9486" width="6" style="5" customWidth="1"/>
    <col min="9487" max="9487" width="2" style="5" customWidth="1"/>
    <col min="9488" max="9488" width="12.5" style="5" customWidth="1"/>
    <col min="9489" max="9489" width="4.1640625" style="5" customWidth="1"/>
    <col min="9490" max="9490" width="1.6640625" style="5" customWidth="1"/>
    <col min="9491" max="9491" width="8.1640625" style="5" customWidth="1"/>
    <col min="9492" max="9500" width="0" style="5" hidden="1" customWidth="1"/>
    <col min="9501" max="9501" width="11" style="5" customWidth="1"/>
    <col min="9502" max="9502" width="15" style="5" customWidth="1"/>
    <col min="9503" max="9503" width="16.1640625" style="5" customWidth="1"/>
    <col min="9504" max="9515" width="10.5" style="5"/>
    <col min="9516" max="9536" width="0" style="5" hidden="1" customWidth="1"/>
    <col min="9537" max="9728" width="10.5" style="5"/>
    <col min="9729" max="9729" width="8.1640625" style="5" customWidth="1"/>
    <col min="9730" max="9730" width="1.6640625" style="5" customWidth="1"/>
    <col min="9731" max="9732" width="4.1640625" style="5" customWidth="1"/>
    <col min="9733" max="9733" width="17.1640625" style="5" customWidth="1"/>
    <col min="9734" max="9735" width="11.1640625" style="5" customWidth="1"/>
    <col min="9736" max="9736" width="12.5" style="5" customWidth="1"/>
    <col min="9737" max="9737" width="7" style="5" customWidth="1"/>
    <col min="9738" max="9738" width="5.1640625" style="5" customWidth="1"/>
    <col min="9739" max="9739" width="11.5" style="5" customWidth="1"/>
    <col min="9740" max="9740" width="12" style="5" customWidth="1"/>
    <col min="9741" max="9742" width="6" style="5" customWidth="1"/>
    <col min="9743" max="9743" width="2" style="5" customWidth="1"/>
    <col min="9744" max="9744" width="12.5" style="5" customWidth="1"/>
    <col min="9745" max="9745" width="4.1640625" style="5" customWidth="1"/>
    <col min="9746" max="9746" width="1.6640625" style="5" customWidth="1"/>
    <col min="9747" max="9747" width="8.1640625" style="5" customWidth="1"/>
    <col min="9748" max="9756" width="0" style="5" hidden="1" customWidth="1"/>
    <col min="9757" max="9757" width="11" style="5" customWidth="1"/>
    <col min="9758" max="9758" width="15" style="5" customWidth="1"/>
    <col min="9759" max="9759" width="16.1640625" style="5" customWidth="1"/>
    <col min="9760" max="9771" width="10.5" style="5"/>
    <col min="9772" max="9792" width="0" style="5" hidden="1" customWidth="1"/>
    <col min="9793" max="9984" width="10.5" style="5"/>
    <col min="9985" max="9985" width="8.1640625" style="5" customWidth="1"/>
    <col min="9986" max="9986" width="1.6640625" style="5" customWidth="1"/>
    <col min="9987" max="9988" width="4.1640625" style="5" customWidth="1"/>
    <col min="9989" max="9989" width="17.1640625" style="5" customWidth="1"/>
    <col min="9990" max="9991" width="11.1640625" style="5" customWidth="1"/>
    <col min="9992" max="9992" width="12.5" style="5" customWidth="1"/>
    <col min="9993" max="9993" width="7" style="5" customWidth="1"/>
    <col min="9994" max="9994" width="5.1640625" style="5" customWidth="1"/>
    <col min="9995" max="9995" width="11.5" style="5" customWidth="1"/>
    <col min="9996" max="9996" width="12" style="5" customWidth="1"/>
    <col min="9997" max="9998" width="6" style="5" customWidth="1"/>
    <col min="9999" max="9999" width="2" style="5" customWidth="1"/>
    <col min="10000" max="10000" width="12.5" style="5" customWidth="1"/>
    <col min="10001" max="10001" width="4.1640625" style="5" customWidth="1"/>
    <col min="10002" max="10002" width="1.6640625" style="5" customWidth="1"/>
    <col min="10003" max="10003" width="8.1640625" style="5" customWidth="1"/>
    <col min="10004" max="10012" width="0" style="5" hidden="1" customWidth="1"/>
    <col min="10013" max="10013" width="11" style="5" customWidth="1"/>
    <col min="10014" max="10014" width="15" style="5" customWidth="1"/>
    <col min="10015" max="10015" width="16.1640625" style="5" customWidth="1"/>
    <col min="10016" max="10027" width="10.5" style="5"/>
    <col min="10028" max="10048" width="0" style="5" hidden="1" customWidth="1"/>
    <col min="10049" max="10240" width="10.5" style="5"/>
    <col min="10241" max="10241" width="8.1640625" style="5" customWidth="1"/>
    <col min="10242" max="10242" width="1.6640625" style="5" customWidth="1"/>
    <col min="10243" max="10244" width="4.1640625" style="5" customWidth="1"/>
    <col min="10245" max="10245" width="17.1640625" style="5" customWidth="1"/>
    <col min="10246" max="10247" width="11.1640625" style="5" customWidth="1"/>
    <col min="10248" max="10248" width="12.5" style="5" customWidth="1"/>
    <col min="10249" max="10249" width="7" style="5" customWidth="1"/>
    <col min="10250" max="10250" width="5.1640625" style="5" customWidth="1"/>
    <col min="10251" max="10251" width="11.5" style="5" customWidth="1"/>
    <col min="10252" max="10252" width="12" style="5" customWidth="1"/>
    <col min="10253" max="10254" width="6" style="5" customWidth="1"/>
    <col min="10255" max="10255" width="2" style="5" customWidth="1"/>
    <col min="10256" max="10256" width="12.5" style="5" customWidth="1"/>
    <col min="10257" max="10257" width="4.1640625" style="5" customWidth="1"/>
    <col min="10258" max="10258" width="1.6640625" style="5" customWidth="1"/>
    <col min="10259" max="10259" width="8.1640625" style="5" customWidth="1"/>
    <col min="10260" max="10268" width="0" style="5" hidden="1" customWidth="1"/>
    <col min="10269" max="10269" width="11" style="5" customWidth="1"/>
    <col min="10270" max="10270" width="15" style="5" customWidth="1"/>
    <col min="10271" max="10271" width="16.1640625" style="5" customWidth="1"/>
    <col min="10272" max="10283" width="10.5" style="5"/>
    <col min="10284" max="10304" width="0" style="5" hidden="1" customWidth="1"/>
    <col min="10305" max="10496" width="10.5" style="5"/>
    <col min="10497" max="10497" width="8.1640625" style="5" customWidth="1"/>
    <col min="10498" max="10498" width="1.6640625" style="5" customWidth="1"/>
    <col min="10499" max="10500" width="4.1640625" style="5" customWidth="1"/>
    <col min="10501" max="10501" width="17.1640625" style="5" customWidth="1"/>
    <col min="10502" max="10503" width="11.1640625" style="5" customWidth="1"/>
    <col min="10504" max="10504" width="12.5" style="5" customWidth="1"/>
    <col min="10505" max="10505" width="7" style="5" customWidth="1"/>
    <col min="10506" max="10506" width="5.1640625" style="5" customWidth="1"/>
    <col min="10507" max="10507" width="11.5" style="5" customWidth="1"/>
    <col min="10508" max="10508" width="12" style="5" customWidth="1"/>
    <col min="10509" max="10510" width="6" style="5" customWidth="1"/>
    <col min="10511" max="10511" width="2" style="5" customWidth="1"/>
    <col min="10512" max="10512" width="12.5" style="5" customWidth="1"/>
    <col min="10513" max="10513" width="4.1640625" style="5" customWidth="1"/>
    <col min="10514" max="10514" width="1.6640625" style="5" customWidth="1"/>
    <col min="10515" max="10515" width="8.1640625" style="5" customWidth="1"/>
    <col min="10516" max="10524" width="0" style="5" hidden="1" customWidth="1"/>
    <col min="10525" max="10525" width="11" style="5" customWidth="1"/>
    <col min="10526" max="10526" width="15" style="5" customWidth="1"/>
    <col min="10527" max="10527" width="16.1640625" style="5" customWidth="1"/>
    <col min="10528" max="10539" width="10.5" style="5"/>
    <col min="10540" max="10560" width="0" style="5" hidden="1" customWidth="1"/>
    <col min="10561" max="10752" width="10.5" style="5"/>
    <col min="10753" max="10753" width="8.1640625" style="5" customWidth="1"/>
    <col min="10754" max="10754" width="1.6640625" style="5" customWidth="1"/>
    <col min="10755" max="10756" width="4.1640625" style="5" customWidth="1"/>
    <col min="10757" max="10757" width="17.1640625" style="5" customWidth="1"/>
    <col min="10758" max="10759" width="11.1640625" style="5" customWidth="1"/>
    <col min="10760" max="10760" width="12.5" style="5" customWidth="1"/>
    <col min="10761" max="10761" width="7" style="5" customWidth="1"/>
    <col min="10762" max="10762" width="5.1640625" style="5" customWidth="1"/>
    <col min="10763" max="10763" width="11.5" style="5" customWidth="1"/>
    <col min="10764" max="10764" width="12" style="5" customWidth="1"/>
    <col min="10765" max="10766" width="6" style="5" customWidth="1"/>
    <col min="10767" max="10767" width="2" style="5" customWidth="1"/>
    <col min="10768" max="10768" width="12.5" style="5" customWidth="1"/>
    <col min="10769" max="10769" width="4.1640625" style="5" customWidth="1"/>
    <col min="10770" max="10770" width="1.6640625" style="5" customWidth="1"/>
    <col min="10771" max="10771" width="8.1640625" style="5" customWidth="1"/>
    <col min="10772" max="10780" width="0" style="5" hidden="1" customWidth="1"/>
    <col min="10781" max="10781" width="11" style="5" customWidth="1"/>
    <col min="10782" max="10782" width="15" style="5" customWidth="1"/>
    <col min="10783" max="10783" width="16.1640625" style="5" customWidth="1"/>
    <col min="10784" max="10795" width="10.5" style="5"/>
    <col min="10796" max="10816" width="0" style="5" hidden="1" customWidth="1"/>
    <col min="10817" max="11008" width="10.5" style="5"/>
    <col min="11009" max="11009" width="8.1640625" style="5" customWidth="1"/>
    <col min="11010" max="11010" width="1.6640625" style="5" customWidth="1"/>
    <col min="11011" max="11012" width="4.1640625" style="5" customWidth="1"/>
    <col min="11013" max="11013" width="17.1640625" style="5" customWidth="1"/>
    <col min="11014" max="11015" width="11.1640625" style="5" customWidth="1"/>
    <col min="11016" max="11016" width="12.5" style="5" customWidth="1"/>
    <col min="11017" max="11017" width="7" style="5" customWidth="1"/>
    <col min="11018" max="11018" width="5.1640625" style="5" customWidth="1"/>
    <col min="11019" max="11019" width="11.5" style="5" customWidth="1"/>
    <col min="11020" max="11020" width="12" style="5" customWidth="1"/>
    <col min="11021" max="11022" width="6" style="5" customWidth="1"/>
    <col min="11023" max="11023" width="2" style="5" customWidth="1"/>
    <col min="11024" max="11024" width="12.5" style="5" customWidth="1"/>
    <col min="11025" max="11025" width="4.1640625" style="5" customWidth="1"/>
    <col min="11026" max="11026" width="1.6640625" style="5" customWidth="1"/>
    <col min="11027" max="11027" width="8.1640625" style="5" customWidth="1"/>
    <col min="11028" max="11036" width="0" style="5" hidden="1" customWidth="1"/>
    <col min="11037" max="11037" width="11" style="5" customWidth="1"/>
    <col min="11038" max="11038" width="15" style="5" customWidth="1"/>
    <col min="11039" max="11039" width="16.1640625" style="5" customWidth="1"/>
    <col min="11040" max="11051" width="10.5" style="5"/>
    <col min="11052" max="11072" width="0" style="5" hidden="1" customWidth="1"/>
    <col min="11073" max="11264" width="10.5" style="5"/>
    <col min="11265" max="11265" width="8.1640625" style="5" customWidth="1"/>
    <col min="11266" max="11266" width="1.6640625" style="5" customWidth="1"/>
    <col min="11267" max="11268" width="4.1640625" style="5" customWidth="1"/>
    <col min="11269" max="11269" width="17.1640625" style="5" customWidth="1"/>
    <col min="11270" max="11271" width="11.1640625" style="5" customWidth="1"/>
    <col min="11272" max="11272" width="12.5" style="5" customWidth="1"/>
    <col min="11273" max="11273" width="7" style="5" customWidth="1"/>
    <col min="11274" max="11274" width="5.1640625" style="5" customWidth="1"/>
    <col min="11275" max="11275" width="11.5" style="5" customWidth="1"/>
    <col min="11276" max="11276" width="12" style="5" customWidth="1"/>
    <col min="11277" max="11278" width="6" style="5" customWidth="1"/>
    <col min="11279" max="11279" width="2" style="5" customWidth="1"/>
    <col min="11280" max="11280" width="12.5" style="5" customWidth="1"/>
    <col min="11281" max="11281" width="4.1640625" style="5" customWidth="1"/>
    <col min="11282" max="11282" width="1.6640625" style="5" customWidth="1"/>
    <col min="11283" max="11283" width="8.1640625" style="5" customWidth="1"/>
    <col min="11284" max="11292" width="0" style="5" hidden="1" customWidth="1"/>
    <col min="11293" max="11293" width="11" style="5" customWidth="1"/>
    <col min="11294" max="11294" width="15" style="5" customWidth="1"/>
    <col min="11295" max="11295" width="16.1640625" style="5" customWidth="1"/>
    <col min="11296" max="11307" width="10.5" style="5"/>
    <col min="11308" max="11328" width="0" style="5" hidden="1" customWidth="1"/>
    <col min="11329" max="11520" width="10.5" style="5"/>
    <col min="11521" max="11521" width="8.1640625" style="5" customWidth="1"/>
    <col min="11522" max="11522" width="1.6640625" style="5" customWidth="1"/>
    <col min="11523" max="11524" width="4.1640625" style="5" customWidth="1"/>
    <col min="11525" max="11525" width="17.1640625" style="5" customWidth="1"/>
    <col min="11526" max="11527" width="11.1640625" style="5" customWidth="1"/>
    <col min="11528" max="11528" width="12.5" style="5" customWidth="1"/>
    <col min="11529" max="11529" width="7" style="5" customWidth="1"/>
    <col min="11530" max="11530" width="5.1640625" style="5" customWidth="1"/>
    <col min="11531" max="11531" width="11.5" style="5" customWidth="1"/>
    <col min="11532" max="11532" width="12" style="5" customWidth="1"/>
    <col min="11533" max="11534" width="6" style="5" customWidth="1"/>
    <col min="11535" max="11535" width="2" style="5" customWidth="1"/>
    <col min="11536" max="11536" width="12.5" style="5" customWidth="1"/>
    <col min="11537" max="11537" width="4.1640625" style="5" customWidth="1"/>
    <col min="11538" max="11538" width="1.6640625" style="5" customWidth="1"/>
    <col min="11539" max="11539" width="8.1640625" style="5" customWidth="1"/>
    <col min="11540" max="11548" width="0" style="5" hidden="1" customWidth="1"/>
    <col min="11549" max="11549" width="11" style="5" customWidth="1"/>
    <col min="11550" max="11550" width="15" style="5" customWidth="1"/>
    <col min="11551" max="11551" width="16.1640625" style="5" customWidth="1"/>
    <col min="11552" max="11563" width="10.5" style="5"/>
    <col min="11564" max="11584" width="0" style="5" hidden="1" customWidth="1"/>
    <col min="11585" max="11776" width="10.5" style="5"/>
    <col min="11777" max="11777" width="8.1640625" style="5" customWidth="1"/>
    <col min="11778" max="11778" width="1.6640625" style="5" customWidth="1"/>
    <col min="11779" max="11780" width="4.1640625" style="5" customWidth="1"/>
    <col min="11781" max="11781" width="17.1640625" style="5" customWidth="1"/>
    <col min="11782" max="11783" width="11.1640625" style="5" customWidth="1"/>
    <col min="11784" max="11784" width="12.5" style="5" customWidth="1"/>
    <col min="11785" max="11785" width="7" style="5" customWidth="1"/>
    <col min="11786" max="11786" width="5.1640625" style="5" customWidth="1"/>
    <col min="11787" max="11787" width="11.5" style="5" customWidth="1"/>
    <col min="11788" max="11788" width="12" style="5" customWidth="1"/>
    <col min="11789" max="11790" width="6" style="5" customWidth="1"/>
    <col min="11791" max="11791" width="2" style="5" customWidth="1"/>
    <col min="11792" max="11792" width="12.5" style="5" customWidth="1"/>
    <col min="11793" max="11793" width="4.1640625" style="5" customWidth="1"/>
    <col min="11794" max="11794" width="1.6640625" style="5" customWidth="1"/>
    <col min="11795" max="11795" width="8.1640625" style="5" customWidth="1"/>
    <col min="11796" max="11804" width="0" style="5" hidden="1" customWidth="1"/>
    <col min="11805" max="11805" width="11" style="5" customWidth="1"/>
    <col min="11806" max="11806" width="15" style="5" customWidth="1"/>
    <col min="11807" max="11807" width="16.1640625" style="5" customWidth="1"/>
    <col min="11808" max="11819" width="10.5" style="5"/>
    <col min="11820" max="11840" width="0" style="5" hidden="1" customWidth="1"/>
    <col min="11841" max="12032" width="10.5" style="5"/>
    <col min="12033" max="12033" width="8.1640625" style="5" customWidth="1"/>
    <col min="12034" max="12034" width="1.6640625" style="5" customWidth="1"/>
    <col min="12035" max="12036" width="4.1640625" style="5" customWidth="1"/>
    <col min="12037" max="12037" width="17.1640625" style="5" customWidth="1"/>
    <col min="12038" max="12039" width="11.1640625" style="5" customWidth="1"/>
    <col min="12040" max="12040" width="12.5" style="5" customWidth="1"/>
    <col min="12041" max="12041" width="7" style="5" customWidth="1"/>
    <col min="12042" max="12042" width="5.1640625" style="5" customWidth="1"/>
    <col min="12043" max="12043" width="11.5" style="5" customWidth="1"/>
    <col min="12044" max="12044" width="12" style="5" customWidth="1"/>
    <col min="12045" max="12046" width="6" style="5" customWidth="1"/>
    <col min="12047" max="12047" width="2" style="5" customWidth="1"/>
    <col min="12048" max="12048" width="12.5" style="5" customWidth="1"/>
    <col min="12049" max="12049" width="4.1640625" style="5" customWidth="1"/>
    <col min="12050" max="12050" width="1.6640625" style="5" customWidth="1"/>
    <col min="12051" max="12051" width="8.1640625" style="5" customWidth="1"/>
    <col min="12052" max="12060" width="0" style="5" hidden="1" customWidth="1"/>
    <col min="12061" max="12061" width="11" style="5" customWidth="1"/>
    <col min="12062" max="12062" width="15" style="5" customWidth="1"/>
    <col min="12063" max="12063" width="16.1640625" style="5" customWidth="1"/>
    <col min="12064" max="12075" width="10.5" style="5"/>
    <col min="12076" max="12096" width="0" style="5" hidden="1" customWidth="1"/>
    <col min="12097" max="12288" width="10.5" style="5"/>
    <col min="12289" max="12289" width="8.1640625" style="5" customWidth="1"/>
    <col min="12290" max="12290" width="1.6640625" style="5" customWidth="1"/>
    <col min="12291" max="12292" width="4.1640625" style="5" customWidth="1"/>
    <col min="12293" max="12293" width="17.1640625" style="5" customWidth="1"/>
    <col min="12294" max="12295" width="11.1640625" style="5" customWidth="1"/>
    <col min="12296" max="12296" width="12.5" style="5" customWidth="1"/>
    <col min="12297" max="12297" width="7" style="5" customWidth="1"/>
    <col min="12298" max="12298" width="5.1640625" style="5" customWidth="1"/>
    <col min="12299" max="12299" width="11.5" style="5" customWidth="1"/>
    <col min="12300" max="12300" width="12" style="5" customWidth="1"/>
    <col min="12301" max="12302" width="6" style="5" customWidth="1"/>
    <col min="12303" max="12303" width="2" style="5" customWidth="1"/>
    <col min="12304" max="12304" width="12.5" style="5" customWidth="1"/>
    <col min="12305" max="12305" width="4.1640625" style="5" customWidth="1"/>
    <col min="12306" max="12306" width="1.6640625" style="5" customWidth="1"/>
    <col min="12307" max="12307" width="8.1640625" style="5" customWidth="1"/>
    <col min="12308" max="12316" width="0" style="5" hidden="1" customWidth="1"/>
    <col min="12317" max="12317" width="11" style="5" customWidth="1"/>
    <col min="12318" max="12318" width="15" style="5" customWidth="1"/>
    <col min="12319" max="12319" width="16.1640625" style="5" customWidth="1"/>
    <col min="12320" max="12331" width="10.5" style="5"/>
    <col min="12332" max="12352" width="0" style="5" hidden="1" customWidth="1"/>
    <col min="12353" max="12544" width="10.5" style="5"/>
    <col min="12545" max="12545" width="8.1640625" style="5" customWidth="1"/>
    <col min="12546" max="12546" width="1.6640625" style="5" customWidth="1"/>
    <col min="12547" max="12548" width="4.1640625" style="5" customWidth="1"/>
    <col min="12549" max="12549" width="17.1640625" style="5" customWidth="1"/>
    <col min="12550" max="12551" width="11.1640625" style="5" customWidth="1"/>
    <col min="12552" max="12552" width="12.5" style="5" customWidth="1"/>
    <col min="12553" max="12553" width="7" style="5" customWidth="1"/>
    <col min="12554" max="12554" width="5.1640625" style="5" customWidth="1"/>
    <col min="12555" max="12555" width="11.5" style="5" customWidth="1"/>
    <col min="12556" max="12556" width="12" style="5" customWidth="1"/>
    <col min="12557" max="12558" width="6" style="5" customWidth="1"/>
    <col min="12559" max="12559" width="2" style="5" customWidth="1"/>
    <col min="12560" max="12560" width="12.5" style="5" customWidth="1"/>
    <col min="12561" max="12561" width="4.1640625" style="5" customWidth="1"/>
    <col min="12562" max="12562" width="1.6640625" style="5" customWidth="1"/>
    <col min="12563" max="12563" width="8.1640625" style="5" customWidth="1"/>
    <col min="12564" max="12572" width="0" style="5" hidden="1" customWidth="1"/>
    <col min="12573" max="12573" width="11" style="5" customWidth="1"/>
    <col min="12574" max="12574" width="15" style="5" customWidth="1"/>
    <col min="12575" max="12575" width="16.1640625" style="5" customWidth="1"/>
    <col min="12576" max="12587" width="10.5" style="5"/>
    <col min="12588" max="12608" width="0" style="5" hidden="1" customWidth="1"/>
    <col min="12609" max="12800" width="10.5" style="5"/>
    <col min="12801" max="12801" width="8.1640625" style="5" customWidth="1"/>
    <col min="12802" max="12802" width="1.6640625" style="5" customWidth="1"/>
    <col min="12803" max="12804" width="4.1640625" style="5" customWidth="1"/>
    <col min="12805" max="12805" width="17.1640625" style="5" customWidth="1"/>
    <col min="12806" max="12807" width="11.1640625" style="5" customWidth="1"/>
    <col min="12808" max="12808" width="12.5" style="5" customWidth="1"/>
    <col min="12809" max="12809" width="7" style="5" customWidth="1"/>
    <col min="12810" max="12810" width="5.1640625" style="5" customWidth="1"/>
    <col min="12811" max="12811" width="11.5" style="5" customWidth="1"/>
    <col min="12812" max="12812" width="12" style="5" customWidth="1"/>
    <col min="12813" max="12814" width="6" style="5" customWidth="1"/>
    <col min="12815" max="12815" width="2" style="5" customWidth="1"/>
    <col min="12816" max="12816" width="12.5" style="5" customWidth="1"/>
    <col min="12817" max="12817" width="4.1640625" style="5" customWidth="1"/>
    <col min="12818" max="12818" width="1.6640625" style="5" customWidth="1"/>
    <col min="12819" max="12819" width="8.1640625" style="5" customWidth="1"/>
    <col min="12820" max="12828" width="0" style="5" hidden="1" customWidth="1"/>
    <col min="12829" max="12829" width="11" style="5" customWidth="1"/>
    <col min="12830" max="12830" width="15" style="5" customWidth="1"/>
    <col min="12831" max="12831" width="16.1640625" style="5" customWidth="1"/>
    <col min="12832" max="12843" width="10.5" style="5"/>
    <col min="12844" max="12864" width="0" style="5" hidden="1" customWidth="1"/>
    <col min="12865" max="13056" width="10.5" style="5"/>
    <col min="13057" max="13057" width="8.1640625" style="5" customWidth="1"/>
    <col min="13058" max="13058" width="1.6640625" style="5" customWidth="1"/>
    <col min="13059" max="13060" width="4.1640625" style="5" customWidth="1"/>
    <col min="13061" max="13061" width="17.1640625" style="5" customWidth="1"/>
    <col min="13062" max="13063" width="11.1640625" style="5" customWidth="1"/>
    <col min="13064" max="13064" width="12.5" style="5" customWidth="1"/>
    <col min="13065" max="13065" width="7" style="5" customWidth="1"/>
    <col min="13066" max="13066" width="5.1640625" style="5" customWidth="1"/>
    <col min="13067" max="13067" width="11.5" style="5" customWidth="1"/>
    <col min="13068" max="13068" width="12" style="5" customWidth="1"/>
    <col min="13069" max="13070" width="6" style="5" customWidth="1"/>
    <col min="13071" max="13071" width="2" style="5" customWidth="1"/>
    <col min="13072" max="13072" width="12.5" style="5" customWidth="1"/>
    <col min="13073" max="13073" width="4.1640625" style="5" customWidth="1"/>
    <col min="13074" max="13074" width="1.6640625" style="5" customWidth="1"/>
    <col min="13075" max="13075" width="8.1640625" style="5" customWidth="1"/>
    <col min="13076" max="13084" width="0" style="5" hidden="1" customWidth="1"/>
    <col min="13085" max="13085" width="11" style="5" customWidth="1"/>
    <col min="13086" max="13086" width="15" style="5" customWidth="1"/>
    <col min="13087" max="13087" width="16.1640625" style="5" customWidth="1"/>
    <col min="13088" max="13099" width="10.5" style="5"/>
    <col min="13100" max="13120" width="0" style="5" hidden="1" customWidth="1"/>
    <col min="13121" max="13312" width="10.5" style="5"/>
    <col min="13313" max="13313" width="8.1640625" style="5" customWidth="1"/>
    <col min="13314" max="13314" width="1.6640625" style="5" customWidth="1"/>
    <col min="13315" max="13316" width="4.1640625" style="5" customWidth="1"/>
    <col min="13317" max="13317" width="17.1640625" style="5" customWidth="1"/>
    <col min="13318" max="13319" width="11.1640625" style="5" customWidth="1"/>
    <col min="13320" max="13320" width="12.5" style="5" customWidth="1"/>
    <col min="13321" max="13321" width="7" style="5" customWidth="1"/>
    <col min="13322" max="13322" width="5.1640625" style="5" customWidth="1"/>
    <col min="13323" max="13323" width="11.5" style="5" customWidth="1"/>
    <col min="13324" max="13324" width="12" style="5" customWidth="1"/>
    <col min="13325" max="13326" width="6" style="5" customWidth="1"/>
    <col min="13327" max="13327" width="2" style="5" customWidth="1"/>
    <col min="13328" max="13328" width="12.5" style="5" customWidth="1"/>
    <col min="13329" max="13329" width="4.1640625" style="5" customWidth="1"/>
    <col min="13330" max="13330" width="1.6640625" style="5" customWidth="1"/>
    <col min="13331" max="13331" width="8.1640625" style="5" customWidth="1"/>
    <col min="13332" max="13340" width="0" style="5" hidden="1" customWidth="1"/>
    <col min="13341" max="13341" width="11" style="5" customWidth="1"/>
    <col min="13342" max="13342" width="15" style="5" customWidth="1"/>
    <col min="13343" max="13343" width="16.1640625" style="5" customWidth="1"/>
    <col min="13344" max="13355" width="10.5" style="5"/>
    <col min="13356" max="13376" width="0" style="5" hidden="1" customWidth="1"/>
    <col min="13377" max="13568" width="10.5" style="5"/>
    <col min="13569" max="13569" width="8.1640625" style="5" customWidth="1"/>
    <col min="13570" max="13570" width="1.6640625" style="5" customWidth="1"/>
    <col min="13571" max="13572" width="4.1640625" style="5" customWidth="1"/>
    <col min="13573" max="13573" width="17.1640625" style="5" customWidth="1"/>
    <col min="13574" max="13575" width="11.1640625" style="5" customWidth="1"/>
    <col min="13576" max="13576" width="12.5" style="5" customWidth="1"/>
    <col min="13577" max="13577" width="7" style="5" customWidth="1"/>
    <col min="13578" max="13578" width="5.1640625" style="5" customWidth="1"/>
    <col min="13579" max="13579" width="11.5" style="5" customWidth="1"/>
    <col min="13580" max="13580" width="12" style="5" customWidth="1"/>
    <col min="13581" max="13582" width="6" style="5" customWidth="1"/>
    <col min="13583" max="13583" width="2" style="5" customWidth="1"/>
    <col min="13584" max="13584" width="12.5" style="5" customWidth="1"/>
    <col min="13585" max="13585" width="4.1640625" style="5" customWidth="1"/>
    <col min="13586" max="13586" width="1.6640625" style="5" customWidth="1"/>
    <col min="13587" max="13587" width="8.1640625" style="5" customWidth="1"/>
    <col min="13588" max="13596" width="0" style="5" hidden="1" customWidth="1"/>
    <col min="13597" max="13597" width="11" style="5" customWidth="1"/>
    <col min="13598" max="13598" width="15" style="5" customWidth="1"/>
    <col min="13599" max="13599" width="16.1640625" style="5" customWidth="1"/>
    <col min="13600" max="13611" width="10.5" style="5"/>
    <col min="13612" max="13632" width="0" style="5" hidden="1" customWidth="1"/>
    <col min="13633" max="13824" width="10.5" style="5"/>
    <col min="13825" max="13825" width="8.1640625" style="5" customWidth="1"/>
    <col min="13826" max="13826" width="1.6640625" style="5" customWidth="1"/>
    <col min="13827" max="13828" width="4.1640625" style="5" customWidth="1"/>
    <col min="13829" max="13829" width="17.1640625" style="5" customWidth="1"/>
    <col min="13830" max="13831" width="11.1640625" style="5" customWidth="1"/>
    <col min="13832" max="13832" width="12.5" style="5" customWidth="1"/>
    <col min="13833" max="13833" width="7" style="5" customWidth="1"/>
    <col min="13834" max="13834" width="5.1640625" style="5" customWidth="1"/>
    <col min="13835" max="13835" width="11.5" style="5" customWidth="1"/>
    <col min="13836" max="13836" width="12" style="5" customWidth="1"/>
    <col min="13837" max="13838" width="6" style="5" customWidth="1"/>
    <col min="13839" max="13839" width="2" style="5" customWidth="1"/>
    <col min="13840" max="13840" width="12.5" style="5" customWidth="1"/>
    <col min="13841" max="13841" width="4.1640625" style="5" customWidth="1"/>
    <col min="13842" max="13842" width="1.6640625" style="5" customWidth="1"/>
    <col min="13843" max="13843" width="8.1640625" style="5" customWidth="1"/>
    <col min="13844" max="13852" width="0" style="5" hidden="1" customWidth="1"/>
    <col min="13853" max="13853" width="11" style="5" customWidth="1"/>
    <col min="13854" max="13854" width="15" style="5" customWidth="1"/>
    <col min="13855" max="13855" width="16.1640625" style="5" customWidth="1"/>
    <col min="13856" max="13867" width="10.5" style="5"/>
    <col min="13868" max="13888" width="0" style="5" hidden="1" customWidth="1"/>
    <col min="13889" max="14080" width="10.5" style="5"/>
    <col min="14081" max="14081" width="8.1640625" style="5" customWidth="1"/>
    <col min="14082" max="14082" width="1.6640625" style="5" customWidth="1"/>
    <col min="14083" max="14084" width="4.1640625" style="5" customWidth="1"/>
    <col min="14085" max="14085" width="17.1640625" style="5" customWidth="1"/>
    <col min="14086" max="14087" width="11.1640625" style="5" customWidth="1"/>
    <col min="14088" max="14088" width="12.5" style="5" customWidth="1"/>
    <col min="14089" max="14089" width="7" style="5" customWidth="1"/>
    <col min="14090" max="14090" width="5.1640625" style="5" customWidth="1"/>
    <col min="14091" max="14091" width="11.5" style="5" customWidth="1"/>
    <col min="14092" max="14092" width="12" style="5" customWidth="1"/>
    <col min="14093" max="14094" width="6" style="5" customWidth="1"/>
    <col min="14095" max="14095" width="2" style="5" customWidth="1"/>
    <col min="14096" max="14096" width="12.5" style="5" customWidth="1"/>
    <col min="14097" max="14097" width="4.1640625" style="5" customWidth="1"/>
    <col min="14098" max="14098" width="1.6640625" style="5" customWidth="1"/>
    <col min="14099" max="14099" width="8.1640625" style="5" customWidth="1"/>
    <col min="14100" max="14108" width="0" style="5" hidden="1" customWidth="1"/>
    <col min="14109" max="14109" width="11" style="5" customWidth="1"/>
    <col min="14110" max="14110" width="15" style="5" customWidth="1"/>
    <col min="14111" max="14111" width="16.1640625" style="5" customWidth="1"/>
    <col min="14112" max="14123" width="10.5" style="5"/>
    <col min="14124" max="14144" width="0" style="5" hidden="1" customWidth="1"/>
    <col min="14145" max="14336" width="10.5" style="5"/>
    <col min="14337" max="14337" width="8.1640625" style="5" customWidth="1"/>
    <col min="14338" max="14338" width="1.6640625" style="5" customWidth="1"/>
    <col min="14339" max="14340" width="4.1640625" style="5" customWidth="1"/>
    <col min="14341" max="14341" width="17.1640625" style="5" customWidth="1"/>
    <col min="14342" max="14343" width="11.1640625" style="5" customWidth="1"/>
    <col min="14344" max="14344" width="12.5" style="5" customWidth="1"/>
    <col min="14345" max="14345" width="7" style="5" customWidth="1"/>
    <col min="14346" max="14346" width="5.1640625" style="5" customWidth="1"/>
    <col min="14347" max="14347" width="11.5" style="5" customWidth="1"/>
    <col min="14348" max="14348" width="12" style="5" customWidth="1"/>
    <col min="14349" max="14350" width="6" style="5" customWidth="1"/>
    <col min="14351" max="14351" width="2" style="5" customWidth="1"/>
    <col min="14352" max="14352" width="12.5" style="5" customWidth="1"/>
    <col min="14353" max="14353" width="4.1640625" style="5" customWidth="1"/>
    <col min="14354" max="14354" width="1.6640625" style="5" customWidth="1"/>
    <col min="14355" max="14355" width="8.1640625" style="5" customWidth="1"/>
    <col min="14356" max="14364" width="0" style="5" hidden="1" customWidth="1"/>
    <col min="14365" max="14365" width="11" style="5" customWidth="1"/>
    <col min="14366" max="14366" width="15" style="5" customWidth="1"/>
    <col min="14367" max="14367" width="16.1640625" style="5" customWidth="1"/>
    <col min="14368" max="14379" width="10.5" style="5"/>
    <col min="14380" max="14400" width="0" style="5" hidden="1" customWidth="1"/>
    <col min="14401" max="14592" width="10.5" style="5"/>
    <col min="14593" max="14593" width="8.1640625" style="5" customWidth="1"/>
    <col min="14594" max="14594" width="1.6640625" style="5" customWidth="1"/>
    <col min="14595" max="14596" width="4.1640625" style="5" customWidth="1"/>
    <col min="14597" max="14597" width="17.1640625" style="5" customWidth="1"/>
    <col min="14598" max="14599" width="11.1640625" style="5" customWidth="1"/>
    <col min="14600" max="14600" width="12.5" style="5" customWidth="1"/>
    <col min="14601" max="14601" width="7" style="5" customWidth="1"/>
    <col min="14602" max="14602" width="5.1640625" style="5" customWidth="1"/>
    <col min="14603" max="14603" width="11.5" style="5" customWidth="1"/>
    <col min="14604" max="14604" width="12" style="5" customWidth="1"/>
    <col min="14605" max="14606" width="6" style="5" customWidth="1"/>
    <col min="14607" max="14607" width="2" style="5" customWidth="1"/>
    <col min="14608" max="14608" width="12.5" style="5" customWidth="1"/>
    <col min="14609" max="14609" width="4.1640625" style="5" customWidth="1"/>
    <col min="14610" max="14610" width="1.6640625" style="5" customWidth="1"/>
    <col min="14611" max="14611" width="8.1640625" style="5" customWidth="1"/>
    <col min="14612" max="14620" width="0" style="5" hidden="1" customWidth="1"/>
    <col min="14621" max="14621" width="11" style="5" customWidth="1"/>
    <col min="14622" max="14622" width="15" style="5" customWidth="1"/>
    <col min="14623" max="14623" width="16.1640625" style="5" customWidth="1"/>
    <col min="14624" max="14635" width="10.5" style="5"/>
    <col min="14636" max="14656" width="0" style="5" hidden="1" customWidth="1"/>
    <col min="14657" max="14848" width="10.5" style="5"/>
    <col min="14849" max="14849" width="8.1640625" style="5" customWidth="1"/>
    <col min="14850" max="14850" width="1.6640625" style="5" customWidth="1"/>
    <col min="14851" max="14852" width="4.1640625" style="5" customWidth="1"/>
    <col min="14853" max="14853" width="17.1640625" style="5" customWidth="1"/>
    <col min="14854" max="14855" width="11.1640625" style="5" customWidth="1"/>
    <col min="14856" max="14856" width="12.5" style="5" customWidth="1"/>
    <col min="14857" max="14857" width="7" style="5" customWidth="1"/>
    <col min="14858" max="14858" width="5.1640625" style="5" customWidth="1"/>
    <col min="14859" max="14859" width="11.5" style="5" customWidth="1"/>
    <col min="14860" max="14860" width="12" style="5" customWidth="1"/>
    <col min="14861" max="14862" width="6" style="5" customWidth="1"/>
    <col min="14863" max="14863" width="2" style="5" customWidth="1"/>
    <col min="14864" max="14864" width="12.5" style="5" customWidth="1"/>
    <col min="14865" max="14865" width="4.1640625" style="5" customWidth="1"/>
    <col min="14866" max="14866" width="1.6640625" style="5" customWidth="1"/>
    <col min="14867" max="14867" width="8.1640625" style="5" customWidth="1"/>
    <col min="14868" max="14876" width="0" style="5" hidden="1" customWidth="1"/>
    <col min="14877" max="14877" width="11" style="5" customWidth="1"/>
    <col min="14878" max="14878" width="15" style="5" customWidth="1"/>
    <col min="14879" max="14879" width="16.1640625" style="5" customWidth="1"/>
    <col min="14880" max="14891" width="10.5" style="5"/>
    <col min="14892" max="14912" width="0" style="5" hidden="1" customWidth="1"/>
    <col min="14913" max="15104" width="10.5" style="5"/>
    <col min="15105" max="15105" width="8.1640625" style="5" customWidth="1"/>
    <col min="15106" max="15106" width="1.6640625" style="5" customWidth="1"/>
    <col min="15107" max="15108" width="4.1640625" style="5" customWidth="1"/>
    <col min="15109" max="15109" width="17.1640625" style="5" customWidth="1"/>
    <col min="15110" max="15111" width="11.1640625" style="5" customWidth="1"/>
    <col min="15112" max="15112" width="12.5" style="5" customWidth="1"/>
    <col min="15113" max="15113" width="7" style="5" customWidth="1"/>
    <col min="15114" max="15114" width="5.1640625" style="5" customWidth="1"/>
    <col min="15115" max="15115" width="11.5" style="5" customWidth="1"/>
    <col min="15116" max="15116" width="12" style="5" customWidth="1"/>
    <col min="15117" max="15118" width="6" style="5" customWidth="1"/>
    <col min="15119" max="15119" width="2" style="5" customWidth="1"/>
    <col min="15120" max="15120" width="12.5" style="5" customWidth="1"/>
    <col min="15121" max="15121" width="4.1640625" style="5" customWidth="1"/>
    <col min="15122" max="15122" width="1.6640625" style="5" customWidth="1"/>
    <col min="15123" max="15123" width="8.1640625" style="5" customWidth="1"/>
    <col min="15124" max="15132" width="0" style="5" hidden="1" customWidth="1"/>
    <col min="15133" max="15133" width="11" style="5" customWidth="1"/>
    <col min="15134" max="15134" width="15" style="5" customWidth="1"/>
    <col min="15135" max="15135" width="16.1640625" style="5" customWidth="1"/>
    <col min="15136" max="15147" width="10.5" style="5"/>
    <col min="15148" max="15168" width="0" style="5" hidden="1" customWidth="1"/>
    <col min="15169" max="15360" width="10.5" style="5"/>
    <col min="15361" max="15361" width="8.1640625" style="5" customWidth="1"/>
    <col min="15362" max="15362" width="1.6640625" style="5" customWidth="1"/>
    <col min="15363" max="15364" width="4.1640625" style="5" customWidth="1"/>
    <col min="15365" max="15365" width="17.1640625" style="5" customWidth="1"/>
    <col min="15366" max="15367" width="11.1640625" style="5" customWidth="1"/>
    <col min="15368" max="15368" width="12.5" style="5" customWidth="1"/>
    <col min="15369" max="15369" width="7" style="5" customWidth="1"/>
    <col min="15370" max="15370" width="5.1640625" style="5" customWidth="1"/>
    <col min="15371" max="15371" width="11.5" style="5" customWidth="1"/>
    <col min="15372" max="15372" width="12" style="5" customWidth="1"/>
    <col min="15373" max="15374" width="6" style="5" customWidth="1"/>
    <col min="15375" max="15375" width="2" style="5" customWidth="1"/>
    <col min="15376" max="15376" width="12.5" style="5" customWidth="1"/>
    <col min="15377" max="15377" width="4.1640625" style="5" customWidth="1"/>
    <col min="15378" max="15378" width="1.6640625" style="5" customWidth="1"/>
    <col min="15379" max="15379" width="8.1640625" style="5" customWidth="1"/>
    <col min="15380" max="15388" width="0" style="5" hidden="1" customWidth="1"/>
    <col min="15389" max="15389" width="11" style="5" customWidth="1"/>
    <col min="15390" max="15390" width="15" style="5" customWidth="1"/>
    <col min="15391" max="15391" width="16.1640625" style="5" customWidth="1"/>
    <col min="15392" max="15403" width="10.5" style="5"/>
    <col min="15404" max="15424" width="0" style="5" hidden="1" customWidth="1"/>
    <col min="15425" max="15616" width="10.5" style="5"/>
    <col min="15617" max="15617" width="8.1640625" style="5" customWidth="1"/>
    <col min="15618" max="15618" width="1.6640625" style="5" customWidth="1"/>
    <col min="15619" max="15620" width="4.1640625" style="5" customWidth="1"/>
    <col min="15621" max="15621" width="17.1640625" style="5" customWidth="1"/>
    <col min="15622" max="15623" width="11.1640625" style="5" customWidth="1"/>
    <col min="15624" max="15624" width="12.5" style="5" customWidth="1"/>
    <col min="15625" max="15625" width="7" style="5" customWidth="1"/>
    <col min="15626" max="15626" width="5.1640625" style="5" customWidth="1"/>
    <col min="15627" max="15627" width="11.5" style="5" customWidth="1"/>
    <col min="15628" max="15628" width="12" style="5" customWidth="1"/>
    <col min="15629" max="15630" width="6" style="5" customWidth="1"/>
    <col min="15631" max="15631" width="2" style="5" customWidth="1"/>
    <col min="15632" max="15632" width="12.5" style="5" customWidth="1"/>
    <col min="15633" max="15633" width="4.1640625" style="5" customWidth="1"/>
    <col min="15634" max="15634" width="1.6640625" style="5" customWidth="1"/>
    <col min="15635" max="15635" width="8.1640625" style="5" customWidth="1"/>
    <col min="15636" max="15644" width="0" style="5" hidden="1" customWidth="1"/>
    <col min="15645" max="15645" width="11" style="5" customWidth="1"/>
    <col min="15646" max="15646" width="15" style="5" customWidth="1"/>
    <col min="15647" max="15647" width="16.1640625" style="5" customWidth="1"/>
    <col min="15648" max="15659" width="10.5" style="5"/>
    <col min="15660" max="15680" width="0" style="5" hidden="1" customWidth="1"/>
    <col min="15681" max="15872" width="10.5" style="5"/>
    <col min="15873" max="15873" width="8.1640625" style="5" customWidth="1"/>
    <col min="15874" max="15874" width="1.6640625" style="5" customWidth="1"/>
    <col min="15875" max="15876" width="4.1640625" style="5" customWidth="1"/>
    <col min="15877" max="15877" width="17.1640625" style="5" customWidth="1"/>
    <col min="15878" max="15879" width="11.1640625" style="5" customWidth="1"/>
    <col min="15880" max="15880" width="12.5" style="5" customWidth="1"/>
    <col min="15881" max="15881" width="7" style="5" customWidth="1"/>
    <col min="15882" max="15882" width="5.1640625" style="5" customWidth="1"/>
    <col min="15883" max="15883" width="11.5" style="5" customWidth="1"/>
    <col min="15884" max="15884" width="12" style="5" customWidth="1"/>
    <col min="15885" max="15886" width="6" style="5" customWidth="1"/>
    <col min="15887" max="15887" width="2" style="5" customWidth="1"/>
    <col min="15888" max="15888" width="12.5" style="5" customWidth="1"/>
    <col min="15889" max="15889" width="4.1640625" style="5" customWidth="1"/>
    <col min="15890" max="15890" width="1.6640625" style="5" customWidth="1"/>
    <col min="15891" max="15891" width="8.1640625" style="5" customWidth="1"/>
    <col min="15892" max="15900" width="0" style="5" hidden="1" customWidth="1"/>
    <col min="15901" max="15901" width="11" style="5" customWidth="1"/>
    <col min="15902" max="15902" width="15" style="5" customWidth="1"/>
    <col min="15903" max="15903" width="16.1640625" style="5" customWidth="1"/>
    <col min="15904" max="15915" width="10.5" style="5"/>
    <col min="15916" max="15936" width="0" style="5" hidden="1" customWidth="1"/>
    <col min="15937" max="16128" width="10.5" style="5"/>
    <col min="16129" max="16129" width="8.1640625" style="5" customWidth="1"/>
    <col min="16130" max="16130" width="1.6640625" style="5" customWidth="1"/>
    <col min="16131" max="16132" width="4.1640625" style="5" customWidth="1"/>
    <col min="16133" max="16133" width="17.1640625" style="5" customWidth="1"/>
    <col min="16134" max="16135" width="11.1640625" style="5" customWidth="1"/>
    <col min="16136" max="16136" width="12.5" style="5" customWidth="1"/>
    <col min="16137" max="16137" width="7" style="5" customWidth="1"/>
    <col min="16138" max="16138" width="5.1640625" style="5" customWidth="1"/>
    <col min="16139" max="16139" width="11.5" style="5" customWidth="1"/>
    <col min="16140" max="16140" width="12" style="5" customWidth="1"/>
    <col min="16141" max="16142" width="6" style="5" customWidth="1"/>
    <col min="16143" max="16143" width="2" style="5" customWidth="1"/>
    <col min="16144" max="16144" width="12.5" style="5" customWidth="1"/>
    <col min="16145" max="16145" width="4.1640625" style="5" customWidth="1"/>
    <col min="16146" max="16146" width="1.6640625" style="5" customWidth="1"/>
    <col min="16147" max="16147" width="8.1640625" style="5" customWidth="1"/>
    <col min="16148" max="16156" width="0" style="5" hidden="1" customWidth="1"/>
    <col min="16157" max="16157" width="11" style="5" customWidth="1"/>
    <col min="16158" max="16158" width="15" style="5" customWidth="1"/>
    <col min="16159" max="16159" width="16.1640625" style="5" customWidth="1"/>
    <col min="16160" max="16171" width="10.5" style="5"/>
    <col min="16172" max="16192" width="0" style="5" hidden="1" customWidth="1"/>
    <col min="16193" max="16384" width="10.5" style="5"/>
  </cols>
  <sheetData>
    <row r="1" spans="1:256" s="6" customFormat="1" ht="22.5" customHeight="1" x14ac:dyDescent="0.3">
      <c r="A1" s="1"/>
      <c r="B1" s="2"/>
      <c r="C1" s="2"/>
      <c r="D1" s="3" t="s">
        <v>0</v>
      </c>
      <c r="E1" s="2"/>
      <c r="F1" s="4" t="s">
        <v>1</v>
      </c>
      <c r="G1" s="4"/>
      <c r="H1" s="124" t="s">
        <v>2</v>
      </c>
      <c r="I1" s="124"/>
      <c r="J1" s="124"/>
      <c r="K1" s="124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7" customFormat="1" ht="37.5" customHeight="1" x14ac:dyDescent="0.3">
      <c r="C2" s="125" t="s">
        <v>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S2" s="127" t="s">
        <v>7</v>
      </c>
      <c r="T2" s="126"/>
      <c r="U2" s="126"/>
      <c r="V2" s="126"/>
      <c r="W2" s="126"/>
      <c r="X2" s="126"/>
      <c r="Y2" s="126"/>
      <c r="Z2" s="126"/>
      <c r="AA2" s="126"/>
      <c r="AB2" s="126"/>
      <c r="AC2" s="126"/>
      <c r="AT2" s="7" t="s">
        <v>8</v>
      </c>
    </row>
    <row r="3" spans="1:256" s="7" customFormat="1" ht="7.5" customHeight="1" x14ac:dyDescent="0.3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9</v>
      </c>
    </row>
    <row r="4" spans="1:256" s="7" customFormat="1" ht="37.5" customHeight="1" x14ac:dyDescent="0.3">
      <c r="B4" s="11"/>
      <c r="C4" s="128" t="s">
        <v>236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"/>
      <c r="T4" s="13" t="s">
        <v>10</v>
      </c>
      <c r="AT4" s="7" t="s">
        <v>11</v>
      </c>
    </row>
    <row r="5" spans="1:256" s="7" customFormat="1" ht="7.5" customHeight="1" x14ac:dyDescent="0.3">
      <c r="B5" s="11"/>
      <c r="R5" s="12"/>
    </row>
    <row r="6" spans="1:256" s="7" customFormat="1" ht="26.25" customHeight="1" x14ac:dyDescent="0.3">
      <c r="B6" s="11"/>
      <c r="D6" s="14" t="s">
        <v>12</v>
      </c>
      <c r="F6" s="129" t="str">
        <f>'[1]Rekapitulace stavby'!$K$6</f>
        <v>Rekonstrukce kaple svaté Notburgy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R6" s="12"/>
    </row>
    <row r="7" spans="1:256" s="15" customFormat="1" ht="33.75" customHeight="1" x14ac:dyDescent="0.3">
      <c r="B7" s="16"/>
      <c r="D7" s="17" t="s">
        <v>13</v>
      </c>
      <c r="F7" s="130" t="s"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R7" s="18"/>
    </row>
    <row r="8" spans="1:256" s="15" customFormat="1" ht="15" customHeight="1" x14ac:dyDescent="0.3">
      <c r="B8" s="16"/>
      <c r="D8" s="14" t="s">
        <v>15</v>
      </c>
      <c r="F8" s="19"/>
      <c r="M8" s="14" t="s">
        <v>16</v>
      </c>
      <c r="O8" s="19"/>
      <c r="R8" s="18"/>
    </row>
    <row r="9" spans="1:256" s="15" customFormat="1" ht="15" customHeight="1" x14ac:dyDescent="0.3">
      <c r="B9" s="16"/>
      <c r="D9" s="14" t="s">
        <v>17</v>
      </c>
      <c r="F9" s="19" t="s">
        <v>18</v>
      </c>
      <c r="M9" s="14" t="s">
        <v>19</v>
      </c>
      <c r="O9" s="136">
        <v>43106</v>
      </c>
      <c r="P9" s="131"/>
      <c r="R9" s="18"/>
    </row>
    <row r="10" spans="1:256" s="15" customFormat="1" ht="12" customHeight="1" x14ac:dyDescent="0.3">
      <c r="B10" s="16"/>
      <c r="R10" s="18"/>
    </row>
    <row r="11" spans="1:256" s="15" customFormat="1" ht="15" customHeight="1" x14ac:dyDescent="0.3">
      <c r="B11" s="16"/>
      <c r="D11" s="14" t="s">
        <v>20</v>
      </c>
      <c r="M11" s="14" t="s">
        <v>21</v>
      </c>
      <c r="O11" s="132"/>
      <c r="P11" s="131"/>
      <c r="R11" s="18"/>
    </row>
    <row r="12" spans="1:256" s="15" customFormat="1" ht="18.75" customHeight="1" x14ac:dyDescent="0.3">
      <c r="B12" s="16"/>
      <c r="E12" s="19" t="s">
        <v>22</v>
      </c>
      <c r="M12" s="14" t="s">
        <v>23</v>
      </c>
      <c r="O12" s="132"/>
      <c r="P12" s="131"/>
      <c r="R12" s="18"/>
    </row>
    <row r="13" spans="1:256" s="15" customFormat="1" ht="7.5" customHeight="1" x14ac:dyDescent="0.3">
      <c r="B13" s="16"/>
      <c r="R13" s="18"/>
    </row>
    <row r="14" spans="1:256" s="15" customFormat="1" ht="15" customHeight="1" x14ac:dyDescent="0.3">
      <c r="B14" s="16"/>
      <c r="D14" s="14" t="s">
        <v>24</v>
      </c>
      <c r="E14" s="20"/>
      <c r="M14" s="14" t="s">
        <v>21</v>
      </c>
      <c r="O14" s="132" t="str">
        <f>IF('[1]Rekapitulace stavby'!$AN$13="","",'[1]Rekapitulace stavby'!$AN$13)</f>
        <v/>
      </c>
      <c r="P14" s="131"/>
      <c r="R14" s="18"/>
    </row>
    <row r="15" spans="1:256" s="15" customFormat="1" ht="18.75" customHeight="1" x14ac:dyDescent="0.3">
      <c r="B15" s="16"/>
      <c r="E15" s="133"/>
      <c r="F15" s="133"/>
      <c r="G15" s="133"/>
      <c r="H15" s="133"/>
      <c r="I15" s="133"/>
      <c r="J15" s="133"/>
      <c r="K15" s="133"/>
      <c r="M15" s="14" t="s">
        <v>23</v>
      </c>
      <c r="O15" s="132" t="str">
        <f>IF('[1]Rekapitulace stavby'!$AN$14="","",'[1]Rekapitulace stavby'!$AN$14)</f>
        <v/>
      </c>
      <c r="P15" s="131"/>
      <c r="R15" s="18"/>
    </row>
    <row r="16" spans="1:256" s="15" customFormat="1" ht="7.5" customHeight="1" x14ac:dyDescent="0.3">
      <c r="B16" s="16"/>
      <c r="R16" s="18"/>
    </row>
    <row r="17" spans="2:18" s="15" customFormat="1" ht="15" customHeight="1" x14ac:dyDescent="0.3">
      <c r="B17" s="16"/>
      <c r="D17" s="14" t="s">
        <v>25</v>
      </c>
      <c r="M17" s="14" t="s">
        <v>21</v>
      </c>
      <c r="O17" s="132"/>
      <c r="P17" s="131"/>
      <c r="R17" s="18"/>
    </row>
    <row r="18" spans="2:18" s="15" customFormat="1" ht="18.75" customHeight="1" x14ac:dyDescent="0.3">
      <c r="B18" s="16"/>
      <c r="E18" s="19" t="s">
        <v>26</v>
      </c>
      <c r="M18" s="14" t="s">
        <v>23</v>
      </c>
      <c r="O18" s="132"/>
      <c r="P18" s="131"/>
      <c r="R18" s="18"/>
    </row>
    <row r="19" spans="2:18" s="15" customFormat="1" ht="7.5" customHeight="1" x14ac:dyDescent="0.3">
      <c r="B19" s="16"/>
      <c r="R19" s="18"/>
    </row>
    <row r="20" spans="2:18" s="15" customFormat="1" ht="15" customHeight="1" x14ac:dyDescent="0.3">
      <c r="B20" s="16"/>
      <c r="D20" s="14" t="s">
        <v>27</v>
      </c>
      <c r="M20" s="14" t="s">
        <v>21</v>
      </c>
      <c r="O20" s="132"/>
      <c r="P20" s="131"/>
      <c r="R20" s="18"/>
    </row>
    <row r="21" spans="2:18" s="15" customFormat="1" ht="18.75" customHeight="1" x14ac:dyDescent="0.3">
      <c r="B21" s="16"/>
      <c r="E21" s="19" t="s">
        <v>28</v>
      </c>
      <c r="M21" s="14" t="s">
        <v>23</v>
      </c>
      <c r="O21" s="132"/>
      <c r="P21" s="131"/>
      <c r="R21" s="18"/>
    </row>
    <row r="22" spans="2:18" s="15" customFormat="1" ht="7.5" customHeight="1" x14ac:dyDescent="0.3">
      <c r="B22" s="16"/>
      <c r="R22" s="18"/>
    </row>
    <row r="23" spans="2:18" s="15" customFormat="1" ht="7.5" customHeight="1" x14ac:dyDescent="0.3">
      <c r="B23" s="16"/>
      <c r="D23" s="21"/>
      <c r="E23" s="21"/>
      <c r="F23" s="21"/>
      <c r="G23" s="21"/>
      <c r="H23" s="21"/>
      <c r="I23" s="21"/>
      <c r="J23" s="21"/>
      <c r="K23" s="21"/>
      <c r="L23" s="22"/>
      <c r="M23" s="21"/>
      <c r="N23" s="21"/>
      <c r="O23" s="21"/>
      <c r="P23" s="21"/>
      <c r="R23" s="18"/>
    </row>
    <row r="24" spans="2:18" s="15" customFormat="1" ht="15" customHeight="1" x14ac:dyDescent="0.3">
      <c r="B24" s="16"/>
      <c r="D24" s="23" t="s">
        <v>29</v>
      </c>
      <c r="M24" s="134">
        <f>$N$71</f>
        <v>0</v>
      </c>
      <c r="N24" s="131"/>
      <c r="O24" s="131"/>
      <c r="P24" s="131"/>
      <c r="R24" s="18"/>
    </row>
    <row r="25" spans="2:18" s="15" customFormat="1" ht="15" customHeight="1" x14ac:dyDescent="0.3">
      <c r="B25" s="16"/>
      <c r="D25" s="24" t="s">
        <v>30</v>
      </c>
      <c r="M25" s="134">
        <f>$N$82</f>
        <v>0</v>
      </c>
      <c r="N25" s="131"/>
      <c r="O25" s="131"/>
      <c r="P25" s="131"/>
      <c r="R25" s="18"/>
    </row>
    <row r="26" spans="2:18" s="15" customFormat="1" ht="7.5" customHeight="1" x14ac:dyDescent="0.3">
      <c r="B26" s="16"/>
      <c r="R26" s="18"/>
    </row>
    <row r="27" spans="2:18" s="15" customFormat="1" ht="26.25" customHeight="1" x14ac:dyDescent="0.3">
      <c r="B27" s="16"/>
      <c r="D27" s="25" t="s">
        <v>31</v>
      </c>
      <c r="M27" s="135">
        <f>ROUND($M$24+$M$25,2)</f>
        <v>0</v>
      </c>
      <c r="N27" s="131"/>
      <c r="O27" s="131"/>
      <c r="P27" s="131"/>
      <c r="R27" s="18"/>
    </row>
    <row r="28" spans="2:18" s="15" customFormat="1" ht="7.5" customHeight="1" x14ac:dyDescent="0.3">
      <c r="B28" s="1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R28" s="18"/>
    </row>
    <row r="29" spans="2:18" s="15" customFormat="1" ht="15" customHeight="1" x14ac:dyDescent="0.3">
      <c r="B29" s="16"/>
      <c r="D29" s="26" t="s">
        <v>32</v>
      </c>
      <c r="E29" s="26" t="s">
        <v>33</v>
      </c>
      <c r="F29" s="27">
        <v>0.21</v>
      </c>
      <c r="G29" s="28" t="s">
        <v>34</v>
      </c>
      <c r="H29" s="137">
        <f>ROUND((SUM($BE$82:$BE$83)+SUM($BE$101:$BE$223)),2)</f>
        <v>0</v>
      </c>
      <c r="I29" s="131"/>
      <c r="J29" s="131"/>
      <c r="M29" s="137">
        <f>ROUND((SUM($BE$82:$BE$83)+SUM($BE$101:$BE$223))*$F$29,2)</f>
        <v>0</v>
      </c>
      <c r="N29" s="131"/>
      <c r="O29" s="131"/>
      <c r="P29" s="131"/>
      <c r="R29" s="18"/>
    </row>
    <row r="30" spans="2:18" s="15" customFormat="1" ht="15" customHeight="1" x14ac:dyDescent="0.3">
      <c r="B30" s="16"/>
      <c r="E30" s="26" t="s">
        <v>35</v>
      </c>
      <c r="F30" s="27">
        <v>0.15</v>
      </c>
      <c r="G30" s="28" t="s">
        <v>34</v>
      </c>
      <c r="H30" s="137">
        <f>ROUND((SUM($BF$82:$BF$83)+SUM($BF$101:$BF$223)),2)</f>
        <v>0</v>
      </c>
      <c r="I30" s="131"/>
      <c r="J30" s="131"/>
      <c r="M30" s="137">
        <f>ROUND((SUM($BF$82:$BF$83)+SUM($BF$101:$BF$223))*$F$30,2)</f>
        <v>0</v>
      </c>
      <c r="N30" s="131"/>
      <c r="O30" s="131"/>
      <c r="P30" s="131"/>
      <c r="R30" s="18"/>
    </row>
    <row r="31" spans="2:18" s="15" customFormat="1" ht="15" hidden="1" customHeight="1" x14ac:dyDescent="0.3">
      <c r="B31" s="16"/>
      <c r="E31" s="26" t="s">
        <v>36</v>
      </c>
      <c r="F31" s="27">
        <v>0.21</v>
      </c>
      <c r="G31" s="28" t="s">
        <v>34</v>
      </c>
      <c r="H31" s="137">
        <f>ROUND((SUM($BG$82:$BG$83)+SUM($BG$101:$BG$223)),2)</f>
        <v>0</v>
      </c>
      <c r="I31" s="131"/>
      <c r="J31" s="131"/>
      <c r="M31" s="137">
        <v>0</v>
      </c>
      <c r="N31" s="131"/>
      <c r="O31" s="131"/>
      <c r="P31" s="131"/>
      <c r="R31" s="18"/>
    </row>
    <row r="32" spans="2:18" s="15" customFormat="1" ht="15" hidden="1" customHeight="1" x14ac:dyDescent="0.3">
      <c r="B32" s="16"/>
      <c r="E32" s="26" t="s">
        <v>37</v>
      </c>
      <c r="F32" s="27">
        <v>0.15</v>
      </c>
      <c r="G32" s="28" t="s">
        <v>34</v>
      </c>
      <c r="H32" s="137">
        <f>ROUND((SUM($BH$82:$BH$83)+SUM($BH$101:$BH$223)),2)</f>
        <v>0</v>
      </c>
      <c r="I32" s="131"/>
      <c r="J32" s="131"/>
      <c r="M32" s="137">
        <v>0</v>
      </c>
      <c r="N32" s="131"/>
      <c r="O32" s="131"/>
      <c r="P32" s="131"/>
      <c r="R32" s="18"/>
    </row>
    <row r="33" spans="2:18" s="15" customFormat="1" ht="15" hidden="1" customHeight="1" x14ac:dyDescent="0.3">
      <c r="B33" s="16"/>
      <c r="E33" s="26" t="s">
        <v>38</v>
      </c>
      <c r="F33" s="27">
        <v>0</v>
      </c>
      <c r="G33" s="28" t="s">
        <v>34</v>
      </c>
      <c r="H33" s="137">
        <f>ROUND((SUM($BI$82:$BI$83)+SUM($BI$101:$BI$223)),2)</f>
        <v>0</v>
      </c>
      <c r="I33" s="131"/>
      <c r="J33" s="131"/>
      <c r="M33" s="137">
        <v>0</v>
      </c>
      <c r="N33" s="131"/>
      <c r="O33" s="131"/>
      <c r="P33" s="131"/>
      <c r="R33" s="18"/>
    </row>
    <row r="34" spans="2:18" s="15" customFormat="1" ht="7.5" customHeight="1" x14ac:dyDescent="0.3">
      <c r="B34" s="16"/>
      <c r="R34" s="18"/>
    </row>
    <row r="35" spans="2:18" s="15" customFormat="1" ht="26.25" customHeight="1" x14ac:dyDescent="0.3">
      <c r="B35" s="16"/>
      <c r="C35" s="29"/>
      <c r="D35" s="30" t="s">
        <v>39</v>
      </c>
      <c r="E35" s="31"/>
      <c r="F35" s="31"/>
      <c r="G35" s="32" t="s">
        <v>40</v>
      </c>
      <c r="H35" s="33" t="s">
        <v>41</v>
      </c>
      <c r="I35" s="31"/>
      <c r="J35" s="31"/>
      <c r="K35" s="31"/>
      <c r="L35" s="138">
        <f>ROUND(SUM($M$27:$M$33),2)</f>
        <v>0</v>
      </c>
      <c r="M35" s="139"/>
      <c r="N35" s="139"/>
      <c r="O35" s="139"/>
      <c r="P35" s="140"/>
      <c r="Q35" s="29"/>
      <c r="R35" s="18"/>
    </row>
    <row r="36" spans="2:18" s="15" customFormat="1" ht="15" customHeight="1" x14ac:dyDescent="0.3">
      <c r="B36" s="16"/>
      <c r="R36" s="18"/>
    </row>
    <row r="37" spans="2:18" s="15" customFormat="1" ht="15.75" customHeight="1" x14ac:dyDescent="0.3">
      <c r="B37" s="16"/>
      <c r="D37" s="34" t="s">
        <v>42</v>
      </c>
      <c r="E37" s="21"/>
      <c r="F37" s="21"/>
      <c r="G37" s="21"/>
      <c r="H37" s="35"/>
      <c r="J37" s="34" t="s">
        <v>43</v>
      </c>
      <c r="K37" s="21"/>
      <c r="L37" s="21"/>
      <c r="M37" s="21"/>
      <c r="N37" s="21"/>
      <c r="O37" s="21"/>
      <c r="P37" s="35"/>
      <c r="R37" s="18"/>
    </row>
    <row r="38" spans="2:18" s="7" customFormat="1" ht="14.25" customHeight="1" x14ac:dyDescent="0.3">
      <c r="B38" s="11"/>
      <c r="D38" s="36"/>
      <c r="H38" s="37"/>
      <c r="J38" s="36"/>
      <c r="P38" s="37"/>
      <c r="R38" s="12"/>
    </row>
    <row r="39" spans="2:18" s="7" customFormat="1" ht="14.25" customHeight="1" x14ac:dyDescent="0.3">
      <c r="B39" s="11"/>
      <c r="D39" s="36"/>
      <c r="H39" s="37"/>
      <c r="J39" s="36"/>
      <c r="P39" s="37"/>
      <c r="R39" s="12"/>
    </row>
    <row r="40" spans="2:18" s="7" customFormat="1" ht="14.25" customHeight="1" x14ac:dyDescent="0.3">
      <c r="B40" s="11"/>
      <c r="D40" s="36"/>
      <c r="H40" s="37"/>
      <c r="J40" s="36"/>
      <c r="P40" s="37"/>
      <c r="R40" s="12"/>
    </row>
    <row r="41" spans="2:18" s="7" customFormat="1" ht="14.25" customHeight="1" x14ac:dyDescent="0.3">
      <c r="B41" s="11"/>
      <c r="D41" s="36"/>
      <c r="H41" s="37"/>
      <c r="J41" s="36"/>
      <c r="P41" s="37"/>
      <c r="R41" s="12"/>
    </row>
    <row r="42" spans="2:18" s="7" customFormat="1" ht="14.25" customHeight="1" x14ac:dyDescent="0.3">
      <c r="B42" s="11"/>
      <c r="D42" s="36"/>
      <c r="H42" s="37"/>
      <c r="J42" s="36"/>
      <c r="P42" s="37"/>
      <c r="R42" s="12"/>
    </row>
    <row r="43" spans="2:18" s="7" customFormat="1" ht="14.25" customHeight="1" x14ac:dyDescent="0.3">
      <c r="B43" s="11"/>
      <c r="D43" s="36"/>
      <c r="H43" s="37"/>
      <c r="J43" s="36"/>
      <c r="P43" s="37"/>
      <c r="R43" s="12"/>
    </row>
    <row r="44" spans="2:18" s="15" customFormat="1" ht="15.75" customHeight="1" x14ac:dyDescent="0.3">
      <c r="B44" s="16"/>
      <c r="D44" s="38" t="s">
        <v>44</v>
      </c>
      <c r="E44" s="39"/>
      <c r="F44" s="39"/>
      <c r="G44" s="40" t="s">
        <v>45</v>
      </c>
      <c r="H44" s="41"/>
      <c r="J44" s="38" t="s">
        <v>44</v>
      </c>
      <c r="K44" s="39"/>
      <c r="L44" s="39"/>
      <c r="M44" s="39"/>
      <c r="N44" s="40" t="s">
        <v>45</v>
      </c>
      <c r="O44" s="39"/>
      <c r="P44" s="41"/>
      <c r="R44" s="18"/>
    </row>
    <row r="45" spans="2:18" s="7" customFormat="1" ht="14.25" customHeight="1" x14ac:dyDescent="0.3">
      <c r="B45" s="11"/>
      <c r="R45" s="12"/>
    </row>
    <row r="46" spans="2:18" s="15" customFormat="1" ht="15.75" customHeight="1" x14ac:dyDescent="0.3">
      <c r="B46" s="16"/>
      <c r="D46" s="34" t="s">
        <v>46</v>
      </c>
      <c r="E46" s="21"/>
      <c r="F46" s="21"/>
      <c r="G46" s="21"/>
      <c r="H46" s="35"/>
      <c r="J46" s="34" t="s">
        <v>47</v>
      </c>
      <c r="K46" s="21"/>
      <c r="L46" s="21"/>
      <c r="M46" s="21"/>
      <c r="N46" s="21"/>
      <c r="O46" s="21"/>
      <c r="P46" s="35"/>
      <c r="R46" s="18"/>
    </row>
    <row r="47" spans="2:18" s="7" customFormat="1" ht="14.25" customHeight="1" x14ac:dyDescent="0.3">
      <c r="B47" s="11"/>
      <c r="D47" s="36"/>
      <c r="H47" s="37"/>
      <c r="J47" s="36"/>
      <c r="P47" s="37"/>
      <c r="R47" s="12"/>
    </row>
    <row r="48" spans="2:18" s="7" customFormat="1" ht="14.25" customHeight="1" x14ac:dyDescent="0.3">
      <c r="B48" s="11"/>
      <c r="D48" s="36"/>
      <c r="H48" s="37"/>
      <c r="J48" s="36"/>
      <c r="P48" s="37"/>
      <c r="R48" s="12"/>
    </row>
    <row r="49" spans="2:29" s="7" customFormat="1" ht="14.25" customHeight="1" x14ac:dyDescent="0.3">
      <c r="B49" s="11"/>
      <c r="D49" s="36"/>
      <c r="H49" s="37"/>
      <c r="J49" s="36"/>
      <c r="P49" s="37"/>
      <c r="R49" s="12"/>
    </row>
    <row r="50" spans="2:29" s="7" customFormat="1" ht="14.25" customHeight="1" x14ac:dyDescent="0.3">
      <c r="B50" s="11"/>
      <c r="D50" s="36"/>
      <c r="H50" s="37"/>
      <c r="J50" s="36"/>
      <c r="P50" s="37"/>
      <c r="R50" s="12"/>
    </row>
    <row r="51" spans="2:29" s="7" customFormat="1" ht="14.25" customHeight="1" x14ac:dyDescent="0.3">
      <c r="B51" s="11"/>
      <c r="D51" s="36"/>
      <c r="H51" s="37"/>
      <c r="J51" s="36"/>
      <c r="P51" s="37"/>
      <c r="R51" s="12"/>
    </row>
    <row r="52" spans="2:29" s="7" customFormat="1" ht="14.25" customHeight="1" x14ac:dyDescent="0.3">
      <c r="B52" s="11"/>
      <c r="D52" s="36"/>
      <c r="H52" s="37"/>
      <c r="J52" s="36"/>
      <c r="P52" s="37"/>
      <c r="R52" s="12"/>
    </row>
    <row r="53" spans="2:29" s="15" customFormat="1" ht="15.75" customHeight="1" x14ac:dyDescent="0.25">
      <c r="B53" s="16"/>
      <c r="D53" s="38" t="s">
        <v>44</v>
      </c>
      <c r="E53" s="39"/>
      <c r="F53" s="39"/>
      <c r="G53" s="40" t="s">
        <v>45</v>
      </c>
      <c r="H53" s="41"/>
      <c r="J53" s="38" t="s">
        <v>44</v>
      </c>
      <c r="K53" s="39"/>
      <c r="L53" s="39"/>
      <c r="M53" s="39"/>
      <c r="N53" s="40" t="s">
        <v>45</v>
      </c>
      <c r="O53" s="39"/>
      <c r="P53" s="41"/>
      <c r="R53" s="18"/>
      <c r="AC53" s="42"/>
    </row>
    <row r="54" spans="2:29" s="15" customFormat="1" ht="15" customHeight="1" x14ac:dyDescent="0.3"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AC54" s="46"/>
    </row>
    <row r="55" spans="2:29" ht="14.25" customHeight="1" x14ac:dyDescent="0.3">
      <c r="AC55" s="47"/>
    </row>
    <row r="58" spans="2:29" s="15" customFormat="1" ht="7.5" customHeight="1" x14ac:dyDescent="0.3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/>
    </row>
    <row r="59" spans="2:29" s="15" customFormat="1" ht="37.5" customHeight="1" x14ac:dyDescent="0.3">
      <c r="B59" s="16"/>
      <c r="C59" s="141" t="s">
        <v>48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8"/>
    </row>
    <row r="60" spans="2:29" s="15" customFormat="1" ht="7.5" customHeight="1" x14ac:dyDescent="0.3">
      <c r="B60" s="16"/>
      <c r="R60" s="18"/>
    </row>
    <row r="61" spans="2:29" s="15" customFormat="1" ht="30.75" customHeight="1" x14ac:dyDescent="0.3">
      <c r="B61" s="16"/>
      <c r="C61" s="14" t="s">
        <v>12</v>
      </c>
      <c r="F61" s="129" t="str">
        <f>$F$6</f>
        <v>Rekonstrukce kaple svaté Notburgy</v>
      </c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R61" s="18"/>
    </row>
    <row r="62" spans="2:29" s="15" customFormat="1" ht="37.5" customHeight="1" x14ac:dyDescent="0.3">
      <c r="B62" s="16"/>
      <c r="C62" s="51" t="s">
        <v>13</v>
      </c>
      <c r="F62" s="146" t="str">
        <f>$F$7</f>
        <v>C - Úprava povrchů vnějších</v>
      </c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R62" s="18"/>
    </row>
    <row r="63" spans="2:29" s="15" customFormat="1" ht="7.5" customHeight="1" x14ac:dyDescent="0.3">
      <c r="B63" s="16"/>
      <c r="R63" s="18"/>
    </row>
    <row r="64" spans="2:29" s="15" customFormat="1" ht="18.75" customHeight="1" x14ac:dyDescent="0.3">
      <c r="B64" s="16"/>
      <c r="C64" s="14" t="s">
        <v>17</v>
      </c>
      <c r="F64" s="19" t="str">
        <f>$F$9</f>
        <v>Podbořanský Rohozec</v>
      </c>
      <c r="K64" s="14" t="s">
        <v>19</v>
      </c>
      <c r="M64" s="136">
        <f>IF($O$9="","",$O$9)</f>
        <v>43106</v>
      </c>
      <c r="N64" s="131"/>
      <c r="O64" s="131"/>
      <c r="P64" s="131"/>
      <c r="R64" s="18"/>
    </row>
    <row r="65" spans="2:47" s="15" customFormat="1" ht="7.5" customHeight="1" x14ac:dyDescent="0.3">
      <c r="B65" s="16"/>
      <c r="R65" s="18"/>
    </row>
    <row r="66" spans="2:47" s="15" customFormat="1" ht="15.75" customHeight="1" x14ac:dyDescent="0.3">
      <c r="B66" s="16"/>
      <c r="C66" s="14" t="s">
        <v>20</v>
      </c>
      <c r="F66" s="19" t="str">
        <f>$E$12</f>
        <v>obec Podbořanský Rohozec</v>
      </c>
      <c r="K66" s="14" t="s">
        <v>25</v>
      </c>
      <c r="M66" s="132" t="str">
        <f>$E$18</f>
        <v>Ing. Zátko T.</v>
      </c>
      <c r="N66" s="131"/>
      <c r="O66" s="131"/>
      <c r="P66" s="131"/>
      <c r="Q66" s="131"/>
      <c r="R66" s="18"/>
    </row>
    <row r="67" spans="2:47" s="15" customFormat="1" ht="15" customHeight="1" x14ac:dyDescent="0.3">
      <c r="B67" s="16"/>
      <c r="C67" s="14" t="s">
        <v>24</v>
      </c>
      <c r="F67" s="19" t="str">
        <f>IF($E$15="","",$E$15)</f>
        <v/>
      </c>
      <c r="K67" s="14" t="s">
        <v>27</v>
      </c>
      <c r="M67" s="132" t="str">
        <f>$E$21</f>
        <v>Ing. Tomanová V.</v>
      </c>
      <c r="N67" s="131"/>
      <c r="O67" s="131"/>
      <c r="P67" s="131"/>
      <c r="Q67" s="131"/>
      <c r="R67" s="18"/>
    </row>
    <row r="68" spans="2:47" s="15" customFormat="1" ht="11.25" customHeight="1" x14ac:dyDescent="0.3">
      <c r="B68" s="16"/>
      <c r="R68" s="18"/>
    </row>
    <row r="69" spans="2:47" s="15" customFormat="1" ht="30" customHeight="1" x14ac:dyDescent="0.3">
      <c r="B69" s="16"/>
      <c r="C69" s="147" t="s">
        <v>49</v>
      </c>
      <c r="D69" s="148"/>
      <c r="E69" s="148"/>
      <c r="F69" s="148"/>
      <c r="G69" s="148"/>
      <c r="H69" s="29"/>
      <c r="I69" s="29"/>
      <c r="J69" s="29"/>
      <c r="K69" s="29"/>
      <c r="L69" s="29"/>
      <c r="M69" s="29"/>
      <c r="N69" s="147" t="s">
        <v>50</v>
      </c>
      <c r="O69" s="131"/>
      <c r="P69" s="131"/>
      <c r="Q69" s="131"/>
      <c r="R69" s="18"/>
    </row>
    <row r="70" spans="2:47" s="15" customFormat="1" ht="11.25" customHeight="1" x14ac:dyDescent="0.3">
      <c r="B70" s="16"/>
      <c r="R70" s="18"/>
    </row>
    <row r="71" spans="2:47" s="15" customFormat="1" ht="30" customHeight="1" x14ac:dyDescent="0.3">
      <c r="B71" s="16"/>
      <c r="C71" s="52" t="s">
        <v>51</v>
      </c>
      <c r="N71" s="142">
        <f>ROUND($N$101,2)</f>
        <v>0</v>
      </c>
      <c r="O71" s="131"/>
      <c r="P71" s="131"/>
      <c r="Q71" s="131"/>
      <c r="R71" s="18"/>
      <c r="AU71" s="15" t="s">
        <v>52</v>
      </c>
    </row>
    <row r="72" spans="2:47" s="54" customFormat="1" ht="25.5" customHeight="1" x14ac:dyDescent="0.3">
      <c r="B72" s="53"/>
      <c r="D72" s="55" t="s">
        <v>53</v>
      </c>
      <c r="N72" s="143">
        <f>ROUND($N$102,2)</f>
        <v>0</v>
      </c>
      <c r="O72" s="144"/>
      <c r="P72" s="144"/>
      <c r="Q72" s="144"/>
      <c r="R72" s="56"/>
    </row>
    <row r="73" spans="2:47" s="23" customFormat="1" ht="21" customHeight="1" x14ac:dyDescent="0.3">
      <c r="B73" s="57"/>
      <c r="D73" s="58" t="s">
        <v>54</v>
      </c>
      <c r="N73" s="145">
        <f>ROUND($N$103,2)</f>
        <v>0</v>
      </c>
      <c r="O73" s="144"/>
      <c r="P73" s="144"/>
      <c r="Q73" s="144"/>
      <c r="R73" s="59"/>
    </row>
    <row r="74" spans="2:47" s="23" customFormat="1" ht="15.75" customHeight="1" x14ac:dyDescent="0.3">
      <c r="B74" s="57"/>
      <c r="D74" s="58" t="s">
        <v>55</v>
      </c>
      <c r="N74" s="145">
        <f>ROUND($N$104,2)</f>
        <v>0</v>
      </c>
      <c r="O74" s="144"/>
      <c r="P74" s="144"/>
      <c r="Q74" s="144"/>
      <c r="R74" s="59"/>
    </row>
    <row r="75" spans="2:47" s="23" customFormat="1" ht="15.75" customHeight="1" x14ac:dyDescent="0.3">
      <c r="B75" s="57"/>
      <c r="D75" s="58" t="s">
        <v>56</v>
      </c>
      <c r="N75" s="145">
        <f>ROUND($N$116,2)</f>
        <v>0</v>
      </c>
      <c r="O75" s="144"/>
      <c r="P75" s="144"/>
      <c r="Q75" s="144"/>
      <c r="R75" s="59"/>
    </row>
    <row r="76" spans="2:47" s="23" customFormat="1" ht="15.75" customHeight="1" x14ac:dyDescent="0.3">
      <c r="B76" s="57"/>
      <c r="D76" s="58" t="s">
        <v>57</v>
      </c>
      <c r="N76" s="145">
        <f>ROUND($N$120,2)</f>
        <v>0</v>
      </c>
      <c r="O76" s="144"/>
      <c r="P76" s="144"/>
      <c r="Q76" s="144"/>
      <c r="R76" s="59"/>
    </row>
    <row r="77" spans="2:47" s="23" customFormat="1" ht="15.75" customHeight="1" x14ac:dyDescent="0.3">
      <c r="B77" s="57"/>
      <c r="D77" s="58" t="s">
        <v>58</v>
      </c>
      <c r="N77" s="145">
        <f>ROUND($N$135,2)</f>
        <v>0</v>
      </c>
      <c r="O77" s="144"/>
      <c r="P77" s="144"/>
      <c r="Q77" s="144"/>
      <c r="R77" s="59"/>
    </row>
    <row r="78" spans="2:47" s="23" customFormat="1" ht="15.75" customHeight="1" x14ac:dyDescent="0.3">
      <c r="B78" s="57"/>
      <c r="D78" s="58" t="s">
        <v>59</v>
      </c>
      <c r="N78" s="145">
        <f>ROUND($N$184,2)</f>
        <v>0</v>
      </c>
      <c r="O78" s="144"/>
      <c r="P78" s="144"/>
      <c r="Q78" s="144"/>
      <c r="R78" s="59"/>
    </row>
    <row r="79" spans="2:47" s="23" customFormat="1" ht="15.75" customHeight="1" x14ac:dyDescent="0.3">
      <c r="B79" s="57"/>
      <c r="D79" s="58" t="s">
        <v>60</v>
      </c>
      <c r="N79" s="145">
        <f>ROUND($N$202,2)</f>
        <v>0</v>
      </c>
      <c r="O79" s="144"/>
      <c r="P79" s="144"/>
      <c r="Q79" s="144"/>
      <c r="R79" s="59"/>
    </row>
    <row r="80" spans="2:47" s="23" customFormat="1" ht="15.75" customHeight="1" x14ac:dyDescent="0.3">
      <c r="B80" s="57"/>
      <c r="D80" s="58" t="s">
        <v>61</v>
      </c>
      <c r="N80" s="145">
        <f>ROUND($N$219,2)</f>
        <v>0</v>
      </c>
      <c r="O80" s="144"/>
      <c r="P80" s="144"/>
      <c r="Q80" s="144"/>
      <c r="R80" s="59"/>
    </row>
    <row r="81" spans="2:21" s="15" customFormat="1" ht="22.5" customHeight="1" x14ac:dyDescent="0.3">
      <c r="B81" s="16"/>
      <c r="R81" s="18"/>
    </row>
    <row r="82" spans="2:21" s="15" customFormat="1" ht="30" customHeight="1" x14ac:dyDescent="0.3">
      <c r="B82" s="16"/>
      <c r="C82" s="52"/>
      <c r="N82" s="142">
        <v>0</v>
      </c>
      <c r="O82" s="131"/>
      <c r="P82" s="131"/>
      <c r="Q82" s="131"/>
      <c r="R82" s="18"/>
      <c r="T82" s="60"/>
      <c r="U82" s="61" t="s">
        <v>32</v>
      </c>
    </row>
    <row r="83" spans="2:21" s="15" customFormat="1" ht="18.75" customHeight="1" x14ac:dyDescent="0.3">
      <c r="B83" s="16"/>
      <c r="R83" s="18"/>
    </row>
    <row r="84" spans="2:21" s="15" customFormat="1" ht="30" customHeight="1" x14ac:dyDescent="0.3">
      <c r="B84" s="16"/>
      <c r="C84" s="62" t="s">
        <v>62</v>
      </c>
      <c r="D84" s="29"/>
      <c r="E84" s="29"/>
      <c r="F84" s="29"/>
      <c r="G84" s="29"/>
      <c r="H84" s="29"/>
      <c r="I84" s="29"/>
      <c r="J84" s="29"/>
      <c r="K84" s="29"/>
      <c r="L84" s="149">
        <f>ROUND(SUM($N$71+$N$82),2)</f>
        <v>0</v>
      </c>
      <c r="M84" s="148"/>
      <c r="N84" s="148"/>
      <c r="O84" s="148"/>
      <c r="P84" s="148"/>
      <c r="Q84" s="148"/>
      <c r="R84" s="18"/>
    </row>
    <row r="85" spans="2:21" s="15" customFormat="1" ht="7.5" customHeight="1" x14ac:dyDescent="0.3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5"/>
    </row>
    <row r="89" spans="2:21" s="15" customFormat="1" ht="7.5" customHeight="1" x14ac:dyDescent="0.3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spans="2:21" s="15" customFormat="1" ht="37.5" customHeight="1" x14ac:dyDescent="0.3">
      <c r="B90" s="16"/>
      <c r="C90" s="141" t="s">
        <v>63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8"/>
    </row>
    <row r="91" spans="2:21" s="15" customFormat="1" ht="7.5" customHeight="1" x14ac:dyDescent="0.3">
      <c r="B91" s="16"/>
      <c r="R91" s="18"/>
    </row>
    <row r="92" spans="2:21" s="15" customFormat="1" ht="30.75" customHeight="1" x14ac:dyDescent="0.3">
      <c r="B92" s="16"/>
      <c r="C92" s="14" t="s">
        <v>12</v>
      </c>
      <c r="F92" s="129" t="str">
        <f>$F$6</f>
        <v>Rekonstrukce kaple svaté Notburgy</v>
      </c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R92" s="18"/>
    </row>
    <row r="93" spans="2:21" s="15" customFormat="1" ht="37.5" customHeight="1" x14ac:dyDescent="0.3">
      <c r="B93" s="16"/>
      <c r="C93" s="51" t="s">
        <v>13</v>
      </c>
      <c r="F93" s="146" t="str">
        <f>$F$7</f>
        <v>C - Úprava povrchů vnějších</v>
      </c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R93" s="18"/>
    </row>
    <row r="94" spans="2:21" s="15" customFormat="1" ht="7.5" customHeight="1" x14ac:dyDescent="0.3">
      <c r="B94" s="16"/>
      <c r="R94" s="18"/>
    </row>
    <row r="95" spans="2:21" s="15" customFormat="1" ht="18.75" customHeight="1" x14ac:dyDescent="0.3">
      <c r="B95" s="16"/>
      <c r="C95" s="14" t="s">
        <v>17</v>
      </c>
      <c r="F95" s="19" t="str">
        <f>$F$9</f>
        <v>Podbořanský Rohozec</v>
      </c>
      <c r="K95" s="14" t="s">
        <v>19</v>
      </c>
      <c r="M95" s="136">
        <f>IF($O$9="","",$O$9)</f>
        <v>43106</v>
      </c>
      <c r="N95" s="131"/>
      <c r="O95" s="131"/>
      <c r="P95" s="131"/>
      <c r="R95" s="18"/>
    </row>
    <row r="96" spans="2:21" s="15" customFormat="1" ht="7.5" customHeight="1" x14ac:dyDescent="0.3">
      <c r="B96" s="16"/>
      <c r="R96" s="18"/>
    </row>
    <row r="97" spans="2:64" s="15" customFormat="1" ht="15.75" customHeight="1" x14ac:dyDescent="0.3">
      <c r="B97" s="16"/>
      <c r="C97" s="14" t="s">
        <v>20</v>
      </c>
      <c r="F97" s="19" t="str">
        <f>$E$12</f>
        <v>obec Podbořanský Rohozec</v>
      </c>
      <c r="K97" s="14" t="s">
        <v>25</v>
      </c>
      <c r="M97" s="132" t="str">
        <f>$E$18</f>
        <v>Ing. Zátko T.</v>
      </c>
      <c r="N97" s="131"/>
      <c r="O97" s="131"/>
      <c r="P97" s="131"/>
      <c r="Q97" s="131"/>
      <c r="R97" s="18"/>
    </row>
    <row r="98" spans="2:64" s="15" customFormat="1" ht="15" customHeight="1" x14ac:dyDescent="0.3">
      <c r="B98" s="16"/>
      <c r="C98" s="14" t="s">
        <v>24</v>
      </c>
      <c r="F98" s="19" t="str">
        <f>IF($E$15="","",$E$15)</f>
        <v/>
      </c>
      <c r="K98" s="14" t="s">
        <v>27</v>
      </c>
      <c r="M98" s="132" t="str">
        <f>$E$21</f>
        <v>Ing. Tomanová V.</v>
      </c>
      <c r="N98" s="131"/>
      <c r="O98" s="131"/>
      <c r="P98" s="131"/>
      <c r="Q98" s="131"/>
      <c r="R98" s="18"/>
    </row>
    <row r="99" spans="2:64" s="15" customFormat="1" ht="11.25" customHeight="1" x14ac:dyDescent="0.3">
      <c r="B99" s="16"/>
      <c r="R99" s="18"/>
    </row>
    <row r="100" spans="2:64" s="67" customFormat="1" ht="30" customHeight="1" x14ac:dyDescent="0.3">
      <c r="B100" s="63"/>
      <c r="C100" s="64" t="s">
        <v>64</v>
      </c>
      <c r="D100" s="65" t="s">
        <v>65</v>
      </c>
      <c r="E100" s="65" t="s">
        <v>66</v>
      </c>
      <c r="F100" s="159" t="s">
        <v>67</v>
      </c>
      <c r="G100" s="160"/>
      <c r="H100" s="160"/>
      <c r="I100" s="160"/>
      <c r="J100" s="65" t="s">
        <v>68</v>
      </c>
      <c r="K100" s="65" t="s">
        <v>69</v>
      </c>
      <c r="L100" s="159" t="s">
        <v>70</v>
      </c>
      <c r="M100" s="160"/>
      <c r="N100" s="159" t="s">
        <v>71</v>
      </c>
      <c r="O100" s="160"/>
      <c r="P100" s="160"/>
      <c r="Q100" s="161"/>
      <c r="R100" s="66"/>
      <c r="T100" s="68" t="s">
        <v>72</v>
      </c>
      <c r="U100" s="69" t="s">
        <v>32</v>
      </c>
      <c r="V100" s="69" t="s">
        <v>73</v>
      </c>
      <c r="W100" s="69" t="s">
        <v>74</v>
      </c>
      <c r="X100" s="69" t="s">
        <v>75</v>
      </c>
      <c r="Y100" s="69" t="s">
        <v>76</v>
      </c>
      <c r="Z100" s="69" t="s">
        <v>77</v>
      </c>
      <c r="AA100" s="70" t="s">
        <v>78</v>
      </c>
      <c r="AD100" s="71"/>
      <c r="AE100" s="71"/>
    </row>
    <row r="101" spans="2:64" s="15" customFormat="1" ht="30" customHeight="1" x14ac:dyDescent="0.35">
      <c r="B101" s="16"/>
      <c r="C101" s="52" t="s">
        <v>29</v>
      </c>
      <c r="N101" s="162">
        <f>$BK$101</f>
        <v>0</v>
      </c>
      <c r="O101" s="131"/>
      <c r="P101" s="131"/>
      <c r="Q101" s="131"/>
      <c r="R101" s="18"/>
      <c r="T101" s="72"/>
      <c r="U101" s="21"/>
      <c r="V101" s="21"/>
      <c r="W101" s="73">
        <f>$W$102</f>
        <v>696.44850799999995</v>
      </c>
      <c r="X101" s="21"/>
      <c r="Y101" s="73">
        <f>$Y$102</f>
        <v>49.533379859999997</v>
      </c>
      <c r="Z101" s="21"/>
      <c r="AA101" s="74">
        <f>$AA$102</f>
        <v>11.532999999999999</v>
      </c>
      <c r="AD101" s="75"/>
      <c r="AE101" s="75"/>
      <c r="AT101" s="15" t="s">
        <v>79</v>
      </c>
      <c r="AU101" s="15" t="s">
        <v>52</v>
      </c>
      <c r="BK101" s="76">
        <f>$BK$102</f>
        <v>0</v>
      </c>
    </row>
    <row r="102" spans="2:64" s="78" customFormat="1" ht="37.5" customHeight="1" x14ac:dyDescent="0.35">
      <c r="B102" s="77"/>
      <c r="D102" s="79" t="s">
        <v>53</v>
      </c>
      <c r="N102" s="163">
        <f>$BK$102</f>
        <v>0</v>
      </c>
      <c r="O102" s="151"/>
      <c r="P102" s="151"/>
      <c r="Q102" s="151"/>
      <c r="R102" s="80"/>
      <c r="T102" s="81"/>
      <c r="W102" s="82">
        <f>$W$103</f>
        <v>696.44850799999995</v>
      </c>
      <c r="Y102" s="82">
        <f>$Y$103</f>
        <v>49.533379859999997</v>
      </c>
      <c r="AA102" s="83">
        <f>$AA$103</f>
        <v>11.532999999999999</v>
      </c>
      <c r="AD102" s="84"/>
      <c r="AE102" s="84"/>
      <c r="AR102" s="85" t="s">
        <v>80</v>
      </c>
      <c r="AT102" s="85" t="s">
        <v>79</v>
      </c>
      <c r="AU102" s="85" t="s">
        <v>81</v>
      </c>
      <c r="AY102" s="85" t="s">
        <v>82</v>
      </c>
      <c r="BK102" s="86">
        <f>$BK$103</f>
        <v>0</v>
      </c>
    </row>
    <row r="103" spans="2:64" s="78" customFormat="1" ht="21" customHeight="1" x14ac:dyDescent="0.3">
      <c r="B103" s="77"/>
      <c r="D103" s="87" t="s">
        <v>54</v>
      </c>
      <c r="N103" s="150">
        <f>$BK$103</f>
        <v>0</v>
      </c>
      <c r="O103" s="151"/>
      <c r="P103" s="151"/>
      <c r="Q103" s="151"/>
      <c r="R103" s="80"/>
      <c r="T103" s="81"/>
      <c r="W103" s="82">
        <f>$W$104+$W$116+$W$120+$W$135+$W$184+$W$202+$W$219</f>
        <v>696.44850799999995</v>
      </c>
      <c r="Y103" s="82">
        <f>$Y$104+$Y$116+$Y$120+$Y$135+$Y$184+$Y$202+$Y$219</f>
        <v>49.533379859999997</v>
      </c>
      <c r="AA103" s="83">
        <f>$AA$104+$AA$116+$AA$120+$AA$135+$AA$184+$AA$202+$AA$219</f>
        <v>11.532999999999999</v>
      </c>
      <c r="AD103" s="84"/>
      <c r="AE103" s="84"/>
      <c r="AR103" s="85" t="s">
        <v>80</v>
      </c>
      <c r="AT103" s="85" t="s">
        <v>79</v>
      </c>
      <c r="AU103" s="85" t="s">
        <v>80</v>
      </c>
      <c r="AY103" s="85" t="s">
        <v>82</v>
      </c>
      <c r="BK103" s="86">
        <f>$BK$104+$BK$116+$BK$120+$BK$135+$BK$184+$BK$202+$BK$219</f>
        <v>0</v>
      </c>
    </row>
    <row r="104" spans="2:64" s="78" customFormat="1" ht="15.75" customHeight="1" x14ac:dyDescent="0.3">
      <c r="B104" s="77"/>
      <c r="D104" s="87" t="s">
        <v>55</v>
      </c>
      <c r="N104" s="150">
        <f>$BK$104</f>
        <v>0</v>
      </c>
      <c r="O104" s="151"/>
      <c r="P104" s="151"/>
      <c r="Q104" s="151"/>
      <c r="R104" s="80"/>
      <c r="T104" s="81"/>
      <c r="W104" s="82">
        <f>SUM($W$105:$W$115)</f>
        <v>35.386800000000001</v>
      </c>
      <c r="Y104" s="82">
        <f>SUM($Y$105:$Y$115)</f>
        <v>0</v>
      </c>
      <c r="AA104" s="83">
        <f>SUM($AA$105:$AA$115)</f>
        <v>0</v>
      </c>
      <c r="AD104" s="84"/>
      <c r="AE104" s="84"/>
      <c r="AR104" s="85" t="s">
        <v>80</v>
      </c>
      <c r="AT104" s="85" t="s">
        <v>79</v>
      </c>
      <c r="AU104" s="85" t="s">
        <v>9</v>
      </c>
      <c r="AY104" s="85" t="s">
        <v>82</v>
      </c>
      <c r="BK104" s="86">
        <f>SUM($BK$105:$BK$115)</f>
        <v>0</v>
      </c>
    </row>
    <row r="105" spans="2:64" s="15" customFormat="1" ht="27" customHeight="1" x14ac:dyDescent="0.3">
      <c r="B105" s="16"/>
      <c r="C105" s="88" t="s">
        <v>80</v>
      </c>
      <c r="D105" s="88" t="s">
        <v>83</v>
      </c>
      <c r="E105" s="89" t="s">
        <v>84</v>
      </c>
      <c r="F105" s="152" t="s">
        <v>85</v>
      </c>
      <c r="G105" s="153"/>
      <c r="H105" s="153"/>
      <c r="I105" s="153"/>
      <c r="J105" s="90" t="s">
        <v>86</v>
      </c>
      <c r="K105" s="91">
        <v>14.8</v>
      </c>
      <c r="L105" s="154"/>
      <c r="M105" s="155"/>
      <c r="N105" s="156">
        <f>ROUND($L$105*$K$105,2)</f>
        <v>0</v>
      </c>
      <c r="O105" s="153"/>
      <c r="P105" s="153"/>
      <c r="Q105" s="153"/>
      <c r="R105" s="18"/>
      <c r="T105" s="92"/>
      <c r="U105" s="93" t="s">
        <v>33</v>
      </c>
      <c r="V105" s="94">
        <v>2.3199999999999998</v>
      </c>
      <c r="W105" s="94">
        <f>$V$105*$K$105</f>
        <v>34.335999999999999</v>
      </c>
      <c r="X105" s="94">
        <v>0</v>
      </c>
      <c r="Y105" s="94">
        <f>$X$105*$K$105</f>
        <v>0</v>
      </c>
      <c r="Z105" s="94">
        <v>0</v>
      </c>
      <c r="AA105" s="95">
        <f>$Z$105*$K$105</f>
        <v>0</v>
      </c>
      <c r="AD105" s="171"/>
      <c r="AE105" s="172"/>
      <c r="AR105" s="15" t="s">
        <v>87</v>
      </c>
      <c r="AT105" s="15" t="s">
        <v>83</v>
      </c>
      <c r="AU105" s="15" t="s">
        <v>88</v>
      </c>
      <c r="AY105" s="15" t="s">
        <v>82</v>
      </c>
      <c r="BE105" s="96">
        <f>IF($U$105="základní",$N$105,0)</f>
        <v>0</v>
      </c>
      <c r="BF105" s="96">
        <f>IF($U$105="snížená",$N$105,0)</f>
        <v>0</v>
      </c>
      <c r="BG105" s="96">
        <f>IF($U$105="zákl. přenesená",$N$105,0)</f>
        <v>0</v>
      </c>
      <c r="BH105" s="96">
        <f>IF($U$105="sníž. přenesená",$N$105,0)</f>
        <v>0</v>
      </c>
      <c r="BI105" s="96">
        <f>IF($U$105="nulová",$N$105,0)</f>
        <v>0</v>
      </c>
      <c r="BJ105" s="15" t="s">
        <v>80</v>
      </c>
      <c r="BK105" s="96">
        <f>ROUND($L$105*$K$105,2)</f>
        <v>0</v>
      </c>
      <c r="BL105" s="15" t="s">
        <v>87</v>
      </c>
    </row>
    <row r="106" spans="2:64" s="15" customFormat="1" ht="15.75" customHeight="1" x14ac:dyDescent="0.3">
      <c r="B106" s="97"/>
      <c r="E106" s="98"/>
      <c r="F106" s="157" t="s">
        <v>89</v>
      </c>
      <c r="G106" s="158"/>
      <c r="H106" s="158"/>
      <c r="I106" s="158"/>
      <c r="K106" s="98"/>
      <c r="R106" s="99"/>
      <c r="T106" s="100"/>
      <c r="AA106" s="101"/>
      <c r="AD106" s="75"/>
      <c r="AE106" s="75"/>
      <c r="AT106" s="98" t="s">
        <v>90</v>
      </c>
      <c r="AU106" s="98" t="s">
        <v>88</v>
      </c>
      <c r="AV106" s="98" t="s">
        <v>80</v>
      </c>
      <c r="AW106" s="98" t="s">
        <v>52</v>
      </c>
      <c r="AX106" s="98" t="s">
        <v>81</v>
      </c>
      <c r="AY106" s="98" t="s">
        <v>82</v>
      </c>
    </row>
    <row r="107" spans="2:64" s="15" customFormat="1" ht="15.75" customHeight="1" x14ac:dyDescent="0.3">
      <c r="B107" s="97"/>
      <c r="E107" s="98"/>
      <c r="F107" s="157" t="s">
        <v>91</v>
      </c>
      <c r="G107" s="158"/>
      <c r="H107" s="158"/>
      <c r="I107" s="158"/>
      <c r="K107" s="98"/>
      <c r="R107" s="99"/>
      <c r="T107" s="100"/>
      <c r="AA107" s="101"/>
      <c r="AD107" s="75"/>
      <c r="AE107" s="75"/>
      <c r="AT107" s="98" t="s">
        <v>90</v>
      </c>
      <c r="AU107" s="98" t="s">
        <v>88</v>
      </c>
      <c r="AV107" s="98" t="s">
        <v>80</v>
      </c>
      <c r="AW107" s="98" t="s">
        <v>52</v>
      </c>
      <c r="AX107" s="98" t="s">
        <v>81</v>
      </c>
      <c r="AY107" s="98" t="s">
        <v>82</v>
      </c>
    </row>
    <row r="108" spans="2:64" s="15" customFormat="1" ht="15.75" customHeight="1" x14ac:dyDescent="0.3">
      <c r="B108" s="102"/>
      <c r="E108" s="103"/>
      <c r="F108" s="164" t="s">
        <v>92</v>
      </c>
      <c r="G108" s="165"/>
      <c r="H108" s="165"/>
      <c r="I108" s="165"/>
      <c r="K108" s="104">
        <v>14.8</v>
      </c>
      <c r="R108" s="105"/>
      <c r="T108" s="106"/>
      <c r="AA108" s="107"/>
      <c r="AD108" s="75"/>
      <c r="AE108" s="75"/>
      <c r="AT108" s="103" t="s">
        <v>90</v>
      </c>
      <c r="AU108" s="103" t="s">
        <v>88</v>
      </c>
      <c r="AV108" s="103" t="s">
        <v>9</v>
      </c>
      <c r="AW108" s="103" t="s">
        <v>52</v>
      </c>
      <c r="AX108" s="103" t="s">
        <v>80</v>
      </c>
      <c r="AY108" s="103" t="s">
        <v>82</v>
      </c>
    </row>
    <row r="109" spans="2:64" s="15" customFormat="1" ht="27" customHeight="1" x14ac:dyDescent="0.3">
      <c r="B109" s="16"/>
      <c r="C109" s="88" t="s">
        <v>9</v>
      </c>
      <c r="D109" s="88" t="s">
        <v>83</v>
      </c>
      <c r="E109" s="89" t="s">
        <v>93</v>
      </c>
      <c r="F109" s="152" t="s">
        <v>94</v>
      </c>
      <c r="G109" s="153"/>
      <c r="H109" s="153"/>
      <c r="I109" s="153"/>
      <c r="J109" s="90" t="s">
        <v>86</v>
      </c>
      <c r="K109" s="91">
        <v>14.8</v>
      </c>
      <c r="L109" s="166"/>
      <c r="M109" s="155"/>
      <c r="N109" s="156">
        <f>ROUND($L$109*$K$109,2)</f>
        <v>0</v>
      </c>
      <c r="O109" s="153"/>
      <c r="P109" s="153"/>
      <c r="Q109" s="153"/>
      <c r="R109" s="18"/>
      <c r="T109" s="92"/>
      <c r="U109" s="93" t="s">
        <v>33</v>
      </c>
      <c r="V109" s="94">
        <v>6.2E-2</v>
      </c>
      <c r="W109" s="94">
        <f>$V$109*$K$109</f>
        <v>0.91760000000000008</v>
      </c>
      <c r="X109" s="94">
        <v>0</v>
      </c>
      <c r="Y109" s="94">
        <f>$X$109*$K$109</f>
        <v>0</v>
      </c>
      <c r="Z109" s="94">
        <v>0</v>
      </c>
      <c r="AA109" s="95">
        <f>$Z$109*$K$109</f>
        <v>0</v>
      </c>
      <c r="AD109" s="171"/>
      <c r="AE109" s="172"/>
      <c r="AR109" s="15" t="s">
        <v>87</v>
      </c>
      <c r="AT109" s="15" t="s">
        <v>83</v>
      </c>
      <c r="AU109" s="15" t="s">
        <v>88</v>
      </c>
      <c r="AY109" s="15" t="s">
        <v>82</v>
      </c>
      <c r="BE109" s="96">
        <f>IF($U$109="základní",$N$109,0)</f>
        <v>0</v>
      </c>
      <c r="BF109" s="96">
        <f>IF($U$109="snížená",$N$109,0)</f>
        <v>0</v>
      </c>
      <c r="BG109" s="96">
        <f>IF($U$109="zákl. přenesená",$N$109,0)</f>
        <v>0</v>
      </c>
      <c r="BH109" s="96">
        <f>IF($U$109="sníž. přenesená",$N$109,0)</f>
        <v>0</v>
      </c>
      <c r="BI109" s="96">
        <f>IF($U$109="nulová",$N$109,0)</f>
        <v>0</v>
      </c>
      <c r="BJ109" s="15" t="s">
        <v>80</v>
      </c>
      <c r="BK109" s="96">
        <f>ROUND($L$109*$K$109,2)</f>
        <v>0</v>
      </c>
      <c r="BL109" s="15" t="s">
        <v>87</v>
      </c>
    </row>
    <row r="110" spans="2:64" s="15" customFormat="1" ht="15.75" customHeight="1" x14ac:dyDescent="0.3">
      <c r="B110" s="97"/>
      <c r="E110" s="98"/>
      <c r="F110" s="157" t="s">
        <v>95</v>
      </c>
      <c r="G110" s="158"/>
      <c r="H110" s="158"/>
      <c r="I110" s="158"/>
      <c r="K110" s="98"/>
      <c r="R110" s="99"/>
      <c r="T110" s="100"/>
      <c r="AA110" s="101"/>
      <c r="AD110" s="75"/>
      <c r="AE110" s="75"/>
      <c r="AT110" s="98" t="s">
        <v>90</v>
      </c>
      <c r="AU110" s="98" t="s">
        <v>88</v>
      </c>
      <c r="AV110" s="98" t="s">
        <v>80</v>
      </c>
      <c r="AW110" s="98" t="s">
        <v>52</v>
      </c>
      <c r="AX110" s="98" t="s">
        <v>81</v>
      </c>
      <c r="AY110" s="98" t="s">
        <v>82</v>
      </c>
    </row>
    <row r="111" spans="2:64" s="15" customFormat="1" ht="15.75" customHeight="1" x14ac:dyDescent="0.3">
      <c r="B111" s="97"/>
      <c r="E111" s="98"/>
      <c r="F111" s="157" t="s">
        <v>96</v>
      </c>
      <c r="G111" s="158"/>
      <c r="H111" s="158"/>
      <c r="I111" s="158"/>
      <c r="K111" s="98"/>
      <c r="R111" s="99"/>
      <c r="T111" s="100"/>
      <c r="AA111" s="101"/>
      <c r="AD111" s="75"/>
      <c r="AE111" s="75"/>
      <c r="AT111" s="98" t="s">
        <v>90</v>
      </c>
      <c r="AU111" s="98" t="s">
        <v>88</v>
      </c>
      <c r="AV111" s="98" t="s">
        <v>80</v>
      </c>
      <c r="AW111" s="98" t="s">
        <v>52</v>
      </c>
      <c r="AX111" s="98" t="s">
        <v>81</v>
      </c>
      <c r="AY111" s="98" t="s">
        <v>82</v>
      </c>
    </row>
    <row r="112" spans="2:64" s="15" customFormat="1" ht="15.75" customHeight="1" x14ac:dyDescent="0.3">
      <c r="B112" s="102"/>
      <c r="E112" s="103"/>
      <c r="F112" s="164" t="s">
        <v>97</v>
      </c>
      <c r="G112" s="165"/>
      <c r="H112" s="165"/>
      <c r="I112" s="165"/>
      <c r="K112" s="104">
        <v>14.8</v>
      </c>
      <c r="R112" s="105"/>
      <c r="T112" s="106"/>
      <c r="AA112" s="107"/>
      <c r="AD112" s="75"/>
      <c r="AE112" s="75"/>
      <c r="AT112" s="103" t="s">
        <v>90</v>
      </c>
      <c r="AU112" s="103" t="s">
        <v>88</v>
      </c>
      <c r="AV112" s="103" t="s">
        <v>9</v>
      </c>
      <c r="AW112" s="103" t="s">
        <v>52</v>
      </c>
      <c r="AX112" s="103" t="s">
        <v>80</v>
      </c>
      <c r="AY112" s="103" t="s">
        <v>82</v>
      </c>
    </row>
    <row r="113" spans="2:64" s="15" customFormat="1" ht="15.75" customHeight="1" x14ac:dyDescent="0.3">
      <c r="B113" s="16"/>
      <c r="C113" s="88" t="s">
        <v>88</v>
      </c>
      <c r="D113" s="88" t="s">
        <v>83</v>
      </c>
      <c r="E113" s="89" t="s">
        <v>98</v>
      </c>
      <c r="F113" s="152" t="s">
        <v>99</v>
      </c>
      <c r="G113" s="153"/>
      <c r="H113" s="153"/>
      <c r="I113" s="153"/>
      <c r="J113" s="90" t="s">
        <v>86</v>
      </c>
      <c r="K113" s="91">
        <v>14.8</v>
      </c>
      <c r="L113" s="166"/>
      <c r="M113" s="155"/>
      <c r="N113" s="156">
        <f>ROUND($L$113*$K$113,2)</f>
        <v>0</v>
      </c>
      <c r="O113" s="153"/>
      <c r="P113" s="153"/>
      <c r="Q113" s="153"/>
      <c r="R113" s="18"/>
      <c r="T113" s="92"/>
      <c r="U113" s="93" t="s">
        <v>33</v>
      </c>
      <c r="V113" s="94">
        <v>8.9999999999999993E-3</v>
      </c>
      <c r="W113" s="94">
        <f>$V$113*$K$113</f>
        <v>0.13319999999999999</v>
      </c>
      <c r="X113" s="94">
        <v>0</v>
      </c>
      <c r="Y113" s="94">
        <f>$X$113*$K$113</f>
        <v>0</v>
      </c>
      <c r="Z113" s="94">
        <v>0</v>
      </c>
      <c r="AA113" s="95">
        <f>$Z$113*$K$113</f>
        <v>0</v>
      </c>
      <c r="AD113" s="171"/>
      <c r="AE113" s="172"/>
      <c r="AR113" s="15" t="s">
        <v>87</v>
      </c>
      <c r="AT113" s="15" t="s">
        <v>83</v>
      </c>
      <c r="AU113" s="15" t="s">
        <v>88</v>
      </c>
      <c r="AY113" s="15" t="s">
        <v>82</v>
      </c>
      <c r="BE113" s="96">
        <f>IF($U$113="základní",$N$113,0)</f>
        <v>0</v>
      </c>
      <c r="BF113" s="96">
        <f>IF($U$113="snížená",$N$113,0)</f>
        <v>0</v>
      </c>
      <c r="BG113" s="96">
        <f>IF($U$113="zákl. přenesená",$N$113,0)</f>
        <v>0</v>
      </c>
      <c r="BH113" s="96">
        <f>IF($U$113="sníž. přenesená",$N$113,0)</f>
        <v>0</v>
      </c>
      <c r="BI113" s="96">
        <f>IF($U$113="nulová",$N$113,0)</f>
        <v>0</v>
      </c>
      <c r="BJ113" s="15" t="s">
        <v>80</v>
      </c>
      <c r="BK113" s="96">
        <f>ROUND($L$113*$K$113,2)</f>
        <v>0</v>
      </c>
      <c r="BL113" s="15" t="s">
        <v>87</v>
      </c>
    </row>
    <row r="114" spans="2:64" s="15" customFormat="1" ht="27" customHeight="1" x14ac:dyDescent="0.3">
      <c r="B114" s="16"/>
      <c r="C114" s="88" t="s">
        <v>87</v>
      </c>
      <c r="D114" s="88" t="s">
        <v>83</v>
      </c>
      <c r="E114" s="89" t="s">
        <v>100</v>
      </c>
      <c r="F114" s="152" t="s">
        <v>101</v>
      </c>
      <c r="G114" s="153"/>
      <c r="H114" s="153"/>
      <c r="I114" s="153"/>
      <c r="J114" s="90" t="s">
        <v>102</v>
      </c>
      <c r="K114" s="91">
        <v>22.2</v>
      </c>
      <c r="L114" s="166"/>
      <c r="M114" s="155"/>
      <c r="N114" s="156">
        <f>ROUND($L$114*$K$114,2)</f>
        <v>0</v>
      </c>
      <c r="O114" s="153"/>
      <c r="P114" s="153"/>
      <c r="Q114" s="153"/>
      <c r="R114" s="18"/>
      <c r="T114" s="92"/>
      <c r="U114" s="93" t="s">
        <v>33</v>
      </c>
      <c r="V114" s="94">
        <v>0</v>
      </c>
      <c r="W114" s="94">
        <f>$V$114*$K$114</f>
        <v>0</v>
      </c>
      <c r="X114" s="94">
        <v>0</v>
      </c>
      <c r="Y114" s="94">
        <f>$X$114*$K$114</f>
        <v>0</v>
      </c>
      <c r="Z114" s="94">
        <v>0</v>
      </c>
      <c r="AA114" s="95">
        <f>$Z$114*$K$114</f>
        <v>0</v>
      </c>
      <c r="AD114" s="171"/>
      <c r="AE114" s="172"/>
      <c r="AR114" s="15" t="s">
        <v>87</v>
      </c>
      <c r="AT114" s="15" t="s">
        <v>83</v>
      </c>
      <c r="AU114" s="15" t="s">
        <v>88</v>
      </c>
      <c r="AY114" s="15" t="s">
        <v>82</v>
      </c>
      <c r="BE114" s="96">
        <f>IF($U$114="základní",$N$114,0)</f>
        <v>0</v>
      </c>
      <c r="BF114" s="96">
        <f>IF($U$114="snížená",$N$114,0)</f>
        <v>0</v>
      </c>
      <c r="BG114" s="96">
        <f>IF($U$114="zákl. přenesená",$N$114,0)</f>
        <v>0</v>
      </c>
      <c r="BH114" s="96">
        <f>IF($U$114="sníž. přenesená",$N$114,0)</f>
        <v>0</v>
      </c>
      <c r="BI114" s="96">
        <f>IF($U$114="nulová",$N$114,0)</f>
        <v>0</v>
      </c>
      <c r="BJ114" s="15" t="s">
        <v>80</v>
      </c>
      <c r="BK114" s="96">
        <f>ROUND($L$114*$K$114,2)</f>
        <v>0</v>
      </c>
      <c r="BL114" s="15" t="s">
        <v>87</v>
      </c>
    </row>
    <row r="115" spans="2:64" s="15" customFormat="1" ht="15.75" customHeight="1" x14ac:dyDescent="0.3">
      <c r="B115" s="102"/>
      <c r="E115" s="103"/>
      <c r="F115" s="164" t="s">
        <v>103</v>
      </c>
      <c r="G115" s="165"/>
      <c r="H115" s="165"/>
      <c r="I115" s="165"/>
      <c r="K115" s="104">
        <v>22.2</v>
      </c>
      <c r="R115" s="105"/>
      <c r="T115" s="106"/>
      <c r="AA115" s="107"/>
      <c r="AD115" s="75"/>
      <c r="AE115" s="75"/>
      <c r="AT115" s="103" t="s">
        <v>90</v>
      </c>
      <c r="AU115" s="103" t="s">
        <v>88</v>
      </c>
      <c r="AV115" s="103" t="s">
        <v>9</v>
      </c>
      <c r="AW115" s="103" t="s">
        <v>52</v>
      </c>
      <c r="AX115" s="103" t="s">
        <v>80</v>
      </c>
      <c r="AY115" s="103" t="s">
        <v>82</v>
      </c>
    </row>
    <row r="116" spans="2:64" s="78" customFormat="1" ht="23.25" customHeight="1" x14ac:dyDescent="0.3">
      <c r="B116" s="77"/>
      <c r="D116" s="87" t="s">
        <v>56</v>
      </c>
      <c r="N116" s="150">
        <f>$BK$116</f>
        <v>0</v>
      </c>
      <c r="O116" s="151"/>
      <c r="P116" s="151"/>
      <c r="Q116" s="151"/>
      <c r="R116" s="80"/>
      <c r="T116" s="81"/>
      <c r="W116" s="82">
        <f>SUM($W$117:$W$119)</f>
        <v>4.7939999999999996</v>
      </c>
      <c r="Y116" s="82">
        <f>SUM($Y$117:$Y$119)</f>
        <v>1.8774999999999999</v>
      </c>
      <c r="AA116" s="83">
        <f>SUM($AA$117:$AA$119)</f>
        <v>0</v>
      </c>
      <c r="AD116" s="84"/>
      <c r="AE116" s="84"/>
      <c r="AR116" s="85" t="s">
        <v>80</v>
      </c>
      <c r="AT116" s="85" t="s">
        <v>79</v>
      </c>
      <c r="AU116" s="85" t="s">
        <v>9</v>
      </c>
      <c r="AY116" s="85" t="s">
        <v>82</v>
      </c>
      <c r="BK116" s="86">
        <f>SUM($BK$117:$BK$119)</f>
        <v>0</v>
      </c>
    </row>
    <row r="117" spans="2:64" s="15" customFormat="1" ht="27" customHeight="1" x14ac:dyDescent="0.3">
      <c r="B117" s="16"/>
      <c r="C117" s="88" t="s">
        <v>104</v>
      </c>
      <c r="D117" s="88" t="s">
        <v>83</v>
      </c>
      <c r="E117" s="89" t="s">
        <v>105</v>
      </c>
      <c r="F117" s="152" t="s">
        <v>106</v>
      </c>
      <c r="G117" s="153"/>
      <c r="H117" s="153"/>
      <c r="I117" s="153"/>
      <c r="J117" s="90" t="s">
        <v>86</v>
      </c>
      <c r="K117" s="91">
        <v>1</v>
      </c>
      <c r="L117" s="166"/>
      <c r="M117" s="155"/>
      <c r="N117" s="156">
        <f>ROUND($L$117*$K$117,2)</f>
        <v>0</v>
      </c>
      <c r="O117" s="153"/>
      <c r="P117" s="153"/>
      <c r="Q117" s="153"/>
      <c r="R117" s="18"/>
      <c r="T117" s="92"/>
      <c r="U117" s="93" t="s">
        <v>33</v>
      </c>
      <c r="V117" s="94">
        <v>4.7939999999999996</v>
      </c>
      <c r="W117" s="94">
        <f>$V$117*$K$117</f>
        <v>4.7939999999999996</v>
      </c>
      <c r="X117" s="94">
        <v>1.8774999999999999</v>
      </c>
      <c r="Y117" s="94">
        <f>$X$117*$K$117</f>
        <v>1.8774999999999999</v>
      </c>
      <c r="Z117" s="94">
        <v>0</v>
      </c>
      <c r="AA117" s="95">
        <f>$Z$117*$K$117</f>
        <v>0</v>
      </c>
      <c r="AD117" s="171"/>
      <c r="AE117" s="172"/>
      <c r="AR117" s="15" t="s">
        <v>87</v>
      </c>
      <c r="AT117" s="15" t="s">
        <v>83</v>
      </c>
      <c r="AU117" s="15" t="s">
        <v>88</v>
      </c>
      <c r="AY117" s="15" t="s">
        <v>82</v>
      </c>
      <c r="BE117" s="96">
        <f>IF($U$117="základní",$N$117,0)</f>
        <v>0</v>
      </c>
      <c r="BF117" s="96">
        <f>IF($U$117="snížená",$N$117,0)</f>
        <v>0</v>
      </c>
      <c r="BG117" s="96">
        <f>IF($U$117="zákl. přenesená",$N$117,0)</f>
        <v>0</v>
      </c>
      <c r="BH117" s="96">
        <f>IF($U$117="sníž. přenesená",$N$117,0)</f>
        <v>0</v>
      </c>
      <c r="BI117" s="96">
        <f>IF($U$117="nulová",$N$117,0)</f>
        <v>0</v>
      </c>
      <c r="BJ117" s="15" t="s">
        <v>80</v>
      </c>
      <c r="BK117" s="96">
        <f>ROUND($L$117*$K$117,2)</f>
        <v>0</v>
      </c>
      <c r="BL117" s="15" t="s">
        <v>87</v>
      </c>
    </row>
    <row r="118" spans="2:64" s="15" customFormat="1" ht="15.75" customHeight="1" x14ac:dyDescent="0.3">
      <c r="B118" s="97"/>
      <c r="E118" s="98"/>
      <c r="F118" s="157" t="s">
        <v>107</v>
      </c>
      <c r="G118" s="158"/>
      <c r="H118" s="158"/>
      <c r="I118" s="158"/>
      <c r="K118" s="98"/>
      <c r="R118" s="99"/>
      <c r="T118" s="100"/>
      <c r="AA118" s="101"/>
      <c r="AD118" s="75"/>
      <c r="AE118" s="75"/>
      <c r="AT118" s="98" t="s">
        <v>90</v>
      </c>
      <c r="AU118" s="98" t="s">
        <v>88</v>
      </c>
      <c r="AV118" s="98" t="s">
        <v>80</v>
      </c>
      <c r="AW118" s="98" t="s">
        <v>52</v>
      </c>
      <c r="AX118" s="98" t="s">
        <v>81</v>
      </c>
      <c r="AY118" s="98" t="s">
        <v>82</v>
      </c>
    </row>
    <row r="119" spans="2:64" s="15" customFormat="1" ht="15.75" customHeight="1" x14ac:dyDescent="0.3">
      <c r="B119" s="102"/>
      <c r="E119" s="103"/>
      <c r="F119" s="164" t="s">
        <v>108</v>
      </c>
      <c r="G119" s="165"/>
      <c r="H119" s="165"/>
      <c r="I119" s="165"/>
      <c r="K119" s="104">
        <v>1</v>
      </c>
      <c r="R119" s="105"/>
      <c r="T119" s="106"/>
      <c r="AA119" s="107"/>
      <c r="AD119" s="75"/>
      <c r="AE119" s="75"/>
      <c r="AT119" s="103" t="s">
        <v>90</v>
      </c>
      <c r="AU119" s="103" t="s">
        <v>88</v>
      </c>
      <c r="AV119" s="103" t="s">
        <v>9</v>
      </c>
      <c r="AW119" s="103" t="s">
        <v>52</v>
      </c>
      <c r="AX119" s="103" t="s">
        <v>80</v>
      </c>
      <c r="AY119" s="103" t="s">
        <v>82</v>
      </c>
    </row>
    <row r="120" spans="2:64" s="78" customFormat="1" ht="23.25" customHeight="1" x14ac:dyDescent="0.3">
      <c r="B120" s="77"/>
      <c r="D120" s="87" t="s">
        <v>57</v>
      </c>
      <c r="N120" s="150">
        <f>$BK$120</f>
        <v>0</v>
      </c>
      <c r="O120" s="151"/>
      <c r="P120" s="151"/>
      <c r="Q120" s="151"/>
      <c r="R120" s="80"/>
      <c r="T120" s="81"/>
      <c r="W120" s="82">
        <f>SUM($W$121:$W$134)</f>
        <v>60.017361000000001</v>
      </c>
      <c r="Y120" s="82">
        <f>SUM($Y$121:$Y$134)</f>
        <v>32.666319860000002</v>
      </c>
      <c r="AA120" s="83">
        <f>SUM($AA$121:$AA$134)</f>
        <v>0</v>
      </c>
      <c r="AD120" s="84"/>
      <c r="AE120" s="84"/>
      <c r="AR120" s="85" t="s">
        <v>80</v>
      </c>
      <c r="AT120" s="85" t="s">
        <v>79</v>
      </c>
      <c r="AU120" s="85" t="s">
        <v>9</v>
      </c>
      <c r="AY120" s="85" t="s">
        <v>82</v>
      </c>
      <c r="BK120" s="86">
        <f>SUM($BK$121:$BK$134)</f>
        <v>0</v>
      </c>
    </row>
    <row r="121" spans="2:64" s="15" customFormat="1" ht="27" customHeight="1" x14ac:dyDescent="0.3">
      <c r="B121" s="16"/>
      <c r="C121" s="88" t="s">
        <v>109</v>
      </c>
      <c r="D121" s="88" t="s">
        <v>83</v>
      </c>
      <c r="E121" s="89" t="s">
        <v>110</v>
      </c>
      <c r="F121" s="152" t="s">
        <v>111</v>
      </c>
      <c r="G121" s="153"/>
      <c r="H121" s="153"/>
      <c r="I121" s="153"/>
      <c r="J121" s="90" t="s">
        <v>112</v>
      </c>
      <c r="K121" s="91">
        <v>37</v>
      </c>
      <c r="L121" s="166"/>
      <c r="M121" s="155"/>
      <c r="N121" s="156">
        <f>ROUND($L$121*$K$121,2)</f>
        <v>0</v>
      </c>
      <c r="O121" s="153"/>
      <c r="P121" s="153"/>
      <c r="Q121" s="153"/>
      <c r="R121" s="18"/>
      <c r="T121" s="92"/>
      <c r="U121" s="93" t="s">
        <v>33</v>
      </c>
      <c r="V121" s="94">
        <v>1.9E-2</v>
      </c>
      <c r="W121" s="94">
        <f>$V$121*$K$121</f>
        <v>0.70299999999999996</v>
      </c>
      <c r="X121" s="94">
        <v>0</v>
      </c>
      <c r="Y121" s="94">
        <f>$X$121*$K$121</f>
        <v>0</v>
      </c>
      <c r="Z121" s="94">
        <v>0</v>
      </c>
      <c r="AA121" s="95">
        <f>$Z$121*$K$121</f>
        <v>0</v>
      </c>
      <c r="AD121" s="171"/>
      <c r="AE121" s="172"/>
      <c r="AR121" s="15" t="s">
        <v>87</v>
      </c>
      <c r="AT121" s="15" t="s">
        <v>83</v>
      </c>
      <c r="AU121" s="15" t="s">
        <v>88</v>
      </c>
      <c r="AY121" s="15" t="s">
        <v>82</v>
      </c>
      <c r="BE121" s="96">
        <f>IF($U$121="základní",$N$121,0)</f>
        <v>0</v>
      </c>
      <c r="BF121" s="96">
        <f>IF($U$121="snížená",$N$121,0)</f>
        <v>0</v>
      </c>
      <c r="BG121" s="96">
        <f>IF($U$121="zákl. přenesená",$N$121,0)</f>
        <v>0</v>
      </c>
      <c r="BH121" s="96">
        <f>IF($U$121="sníž. přenesená",$N$121,0)</f>
        <v>0</v>
      </c>
      <c r="BI121" s="96">
        <f>IF($U$121="nulová",$N$121,0)</f>
        <v>0</v>
      </c>
      <c r="BJ121" s="15" t="s">
        <v>80</v>
      </c>
      <c r="BK121" s="96">
        <f>ROUND($L$121*$K$121,2)</f>
        <v>0</v>
      </c>
      <c r="BL121" s="15" t="s">
        <v>87</v>
      </c>
    </row>
    <row r="122" spans="2:64" s="15" customFormat="1" ht="15.75" customHeight="1" x14ac:dyDescent="0.3">
      <c r="B122" s="97"/>
      <c r="E122" s="98"/>
      <c r="F122" s="157" t="s">
        <v>113</v>
      </c>
      <c r="G122" s="158"/>
      <c r="H122" s="158"/>
      <c r="I122" s="158"/>
      <c r="K122" s="98"/>
      <c r="R122" s="99"/>
      <c r="T122" s="100"/>
      <c r="AA122" s="101"/>
      <c r="AD122" s="75"/>
      <c r="AE122" s="75"/>
      <c r="AT122" s="98" t="s">
        <v>90</v>
      </c>
      <c r="AU122" s="98" t="s">
        <v>88</v>
      </c>
      <c r="AV122" s="98" t="s">
        <v>80</v>
      </c>
      <c r="AW122" s="98" t="s">
        <v>52</v>
      </c>
      <c r="AX122" s="98" t="s">
        <v>81</v>
      </c>
      <c r="AY122" s="98" t="s">
        <v>82</v>
      </c>
    </row>
    <row r="123" spans="2:64" s="15" customFormat="1" ht="15.75" customHeight="1" x14ac:dyDescent="0.3">
      <c r="B123" s="97"/>
      <c r="E123" s="98"/>
      <c r="F123" s="157" t="s">
        <v>114</v>
      </c>
      <c r="G123" s="158"/>
      <c r="H123" s="158"/>
      <c r="I123" s="158"/>
      <c r="K123" s="98"/>
      <c r="R123" s="99"/>
      <c r="T123" s="100"/>
      <c r="AA123" s="101"/>
      <c r="AD123" s="75"/>
      <c r="AE123" s="75"/>
      <c r="AT123" s="98" t="s">
        <v>90</v>
      </c>
      <c r="AU123" s="98" t="s">
        <v>88</v>
      </c>
      <c r="AV123" s="98" t="s">
        <v>80</v>
      </c>
      <c r="AW123" s="98" t="s">
        <v>52</v>
      </c>
      <c r="AX123" s="98" t="s">
        <v>81</v>
      </c>
      <c r="AY123" s="98" t="s">
        <v>82</v>
      </c>
    </row>
    <row r="124" spans="2:64" s="15" customFormat="1" ht="15.75" customHeight="1" x14ac:dyDescent="0.3">
      <c r="B124" s="102"/>
      <c r="E124" s="103"/>
      <c r="F124" s="164" t="s">
        <v>115</v>
      </c>
      <c r="G124" s="165"/>
      <c r="H124" s="165"/>
      <c r="I124" s="165"/>
      <c r="K124" s="104">
        <v>37</v>
      </c>
      <c r="R124" s="105"/>
      <c r="T124" s="106"/>
      <c r="AA124" s="107"/>
      <c r="AD124" s="75"/>
      <c r="AE124" s="75"/>
      <c r="AT124" s="103" t="s">
        <v>90</v>
      </c>
      <c r="AU124" s="103" t="s">
        <v>88</v>
      </c>
      <c r="AV124" s="103" t="s">
        <v>9</v>
      </c>
      <c r="AW124" s="103" t="s">
        <v>52</v>
      </c>
      <c r="AX124" s="103" t="s">
        <v>80</v>
      </c>
      <c r="AY124" s="103" t="s">
        <v>82</v>
      </c>
    </row>
    <row r="125" spans="2:64" s="15" customFormat="1" ht="39" customHeight="1" x14ac:dyDescent="0.3">
      <c r="B125" s="16"/>
      <c r="C125" s="88" t="s">
        <v>116</v>
      </c>
      <c r="D125" s="88" t="s">
        <v>83</v>
      </c>
      <c r="E125" s="89" t="s">
        <v>117</v>
      </c>
      <c r="F125" s="152" t="s">
        <v>118</v>
      </c>
      <c r="G125" s="153"/>
      <c r="H125" s="153"/>
      <c r="I125" s="153"/>
      <c r="J125" s="90" t="s">
        <v>112</v>
      </c>
      <c r="K125" s="91">
        <v>37</v>
      </c>
      <c r="L125" s="166"/>
      <c r="M125" s="155"/>
      <c r="N125" s="156">
        <f>ROUND($L$125*$K$125,2)</f>
        <v>0</v>
      </c>
      <c r="O125" s="153"/>
      <c r="P125" s="153"/>
      <c r="Q125" s="153"/>
      <c r="R125" s="18"/>
      <c r="T125" s="92"/>
      <c r="U125" s="93" t="s">
        <v>33</v>
      </c>
      <c r="V125" s="94">
        <v>1.508</v>
      </c>
      <c r="W125" s="94">
        <f>$V$125*$K$125</f>
        <v>55.795999999999999</v>
      </c>
      <c r="X125" s="94">
        <v>0.87629900000000005</v>
      </c>
      <c r="Y125" s="94">
        <f>$X$125*$K$125</f>
        <v>32.423062999999999</v>
      </c>
      <c r="Z125" s="94">
        <v>0</v>
      </c>
      <c r="AA125" s="95">
        <f>$Z$125*$K$125</f>
        <v>0</v>
      </c>
      <c r="AD125" s="171"/>
      <c r="AE125" s="172"/>
      <c r="AR125" s="15" t="s">
        <v>87</v>
      </c>
      <c r="AT125" s="15" t="s">
        <v>83</v>
      </c>
      <c r="AU125" s="15" t="s">
        <v>88</v>
      </c>
      <c r="AY125" s="15" t="s">
        <v>82</v>
      </c>
      <c r="BE125" s="96">
        <f>IF($U$125="základní",$N$125,0)</f>
        <v>0</v>
      </c>
      <c r="BF125" s="96">
        <f>IF($U$125="snížená",$N$125,0)</f>
        <v>0</v>
      </c>
      <c r="BG125" s="96">
        <f>IF($U$125="zákl. přenesená",$N$125,0)</f>
        <v>0</v>
      </c>
      <c r="BH125" s="96">
        <f>IF($U$125="sníž. přenesená",$N$125,0)</f>
        <v>0</v>
      </c>
      <c r="BI125" s="96">
        <f>IF($U$125="nulová",$N$125,0)</f>
        <v>0</v>
      </c>
      <c r="BJ125" s="15" t="s">
        <v>80</v>
      </c>
      <c r="BK125" s="96">
        <f>ROUND($L$125*$K$125,2)</f>
        <v>0</v>
      </c>
      <c r="BL125" s="15" t="s">
        <v>87</v>
      </c>
    </row>
    <row r="126" spans="2:64" s="15" customFormat="1" ht="15.75" customHeight="1" x14ac:dyDescent="0.3">
      <c r="B126" s="97"/>
      <c r="E126" s="98"/>
      <c r="F126" s="157" t="s">
        <v>119</v>
      </c>
      <c r="G126" s="158"/>
      <c r="H126" s="158"/>
      <c r="I126" s="158"/>
      <c r="K126" s="98"/>
      <c r="R126" s="99"/>
      <c r="T126" s="100"/>
      <c r="AA126" s="101"/>
      <c r="AD126" s="75"/>
      <c r="AE126" s="75"/>
      <c r="AT126" s="98" t="s">
        <v>90</v>
      </c>
      <c r="AU126" s="98" t="s">
        <v>88</v>
      </c>
      <c r="AV126" s="98" t="s">
        <v>80</v>
      </c>
      <c r="AW126" s="98" t="s">
        <v>52</v>
      </c>
      <c r="AX126" s="98" t="s">
        <v>81</v>
      </c>
      <c r="AY126" s="98" t="s">
        <v>82</v>
      </c>
    </row>
    <row r="127" spans="2:64" s="15" customFormat="1" ht="15.75" customHeight="1" x14ac:dyDescent="0.3">
      <c r="B127" s="97"/>
      <c r="E127" s="98"/>
      <c r="F127" s="157" t="s">
        <v>120</v>
      </c>
      <c r="G127" s="158"/>
      <c r="H127" s="158"/>
      <c r="I127" s="158"/>
      <c r="K127" s="98"/>
      <c r="R127" s="99"/>
      <c r="T127" s="100"/>
      <c r="AA127" s="101"/>
      <c r="AD127" s="75"/>
      <c r="AE127" s="75"/>
      <c r="AT127" s="98" t="s">
        <v>90</v>
      </c>
      <c r="AU127" s="98" t="s">
        <v>88</v>
      </c>
      <c r="AV127" s="98" t="s">
        <v>80</v>
      </c>
      <c r="AW127" s="98" t="s">
        <v>52</v>
      </c>
      <c r="AX127" s="98" t="s">
        <v>81</v>
      </c>
      <c r="AY127" s="98" t="s">
        <v>82</v>
      </c>
    </row>
    <row r="128" spans="2:64" s="15" customFormat="1" ht="15.75" customHeight="1" x14ac:dyDescent="0.3">
      <c r="B128" s="97"/>
      <c r="E128" s="98"/>
      <c r="F128" s="157" t="s">
        <v>121</v>
      </c>
      <c r="G128" s="158"/>
      <c r="H128" s="158"/>
      <c r="I128" s="158"/>
      <c r="K128" s="98"/>
      <c r="R128" s="99"/>
      <c r="T128" s="100"/>
      <c r="AA128" s="101"/>
      <c r="AD128" s="75"/>
      <c r="AE128" s="75"/>
      <c r="AT128" s="98" t="s">
        <v>90</v>
      </c>
      <c r="AU128" s="98" t="s">
        <v>88</v>
      </c>
      <c r="AV128" s="98" t="s">
        <v>80</v>
      </c>
      <c r="AW128" s="98" t="s">
        <v>52</v>
      </c>
      <c r="AX128" s="98" t="s">
        <v>81</v>
      </c>
      <c r="AY128" s="98" t="s">
        <v>82</v>
      </c>
    </row>
    <row r="129" spans="2:64" s="15" customFormat="1" ht="15.75" customHeight="1" x14ac:dyDescent="0.3">
      <c r="B129" s="102"/>
      <c r="E129" s="103"/>
      <c r="F129" s="164" t="s">
        <v>115</v>
      </c>
      <c r="G129" s="165"/>
      <c r="H129" s="165"/>
      <c r="I129" s="165"/>
      <c r="K129" s="104">
        <v>37</v>
      </c>
      <c r="R129" s="105"/>
      <c r="T129" s="106"/>
      <c r="AA129" s="107"/>
      <c r="AD129" s="75"/>
      <c r="AE129" s="75"/>
      <c r="AT129" s="103" t="s">
        <v>90</v>
      </c>
      <c r="AU129" s="103" t="s">
        <v>88</v>
      </c>
      <c r="AV129" s="103" t="s">
        <v>9</v>
      </c>
      <c r="AW129" s="103" t="s">
        <v>52</v>
      </c>
      <c r="AX129" s="103" t="s">
        <v>80</v>
      </c>
      <c r="AY129" s="103" t="s">
        <v>82</v>
      </c>
    </row>
    <row r="130" spans="2:64" s="15" customFormat="1" ht="15.75" customHeight="1" x14ac:dyDescent="0.3">
      <c r="B130" s="16"/>
      <c r="C130" s="88" t="s">
        <v>122</v>
      </c>
      <c r="D130" s="88" t="s">
        <v>83</v>
      </c>
      <c r="E130" s="89" t="s">
        <v>123</v>
      </c>
      <c r="F130" s="152" t="s">
        <v>124</v>
      </c>
      <c r="G130" s="153"/>
      <c r="H130" s="153"/>
      <c r="I130" s="153"/>
      <c r="J130" s="90" t="s">
        <v>102</v>
      </c>
      <c r="K130" s="91">
        <v>0.23100000000000001</v>
      </c>
      <c r="L130" s="154"/>
      <c r="M130" s="155"/>
      <c r="N130" s="156">
        <f>ROUND($L$130*$K$130,2)</f>
        <v>0</v>
      </c>
      <c r="O130" s="153"/>
      <c r="P130" s="153"/>
      <c r="Q130" s="153"/>
      <c r="R130" s="18"/>
      <c r="T130" s="92"/>
      <c r="U130" s="93" t="s">
        <v>33</v>
      </c>
      <c r="V130" s="94">
        <v>15.231</v>
      </c>
      <c r="W130" s="94">
        <f>$V$130*$K$130</f>
        <v>3.5183610000000001</v>
      </c>
      <c r="X130" s="94">
        <v>1.0530600000000001</v>
      </c>
      <c r="Y130" s="94">
        <f>$X$130*$K$130</f>
        <v>0.24325686000000005</v>
      </c>
      <c r="Z130" s="94">
        <v>0</v>
      </c>
      <c r="AA130" s="95">
        <f>$Z$130*$K$130</f>
        <v>0</v>
      </c>
      <c r="AD130" s="171"/>
      <c r="AE130" s="172"/>
      <c r="AR130" s="15" t="s">
        <v>87</v>
      </c>
      <c r="AT130" s="15" t="s">
        <v>83</v>
      </c>
      <c r="AU130" s="15" t="s">
        <v>88</v>
      </c>
      <c r="AY130" s="15" t="s">
        <v>82</v>
      </c>
      <c r="BE130" s="96">
        <f>IF($U$130="základní",$N$130,0)</f>
        <v>0</v>
      </c>
      <c r="BF130" s="96">
        <f>IF($U$130="snížená",$N$130,0)</f>
        <v>0</v>
      </c>
      <c r="BG130" s="96">
        <f>IF($U$130="zákl. přenesená",$N$130,0)</f>
        <v>0</v>
      </c>
      <c r="BH130" s="96">
        <f>IF($U$130="sníž. přenesená",$N$130,0)</f>
        <v>0</v>
      </c>
      <c r="BI130" s="96">
        <f>IF($U$130="nulová",$N$130,0)</f>
        <v>0</v>
      </c>
      <c r="BJ130" s="15" t="s">
        <v>80</v>
      </c>
      <c r="BK130" s="96">
        <f>ROUND($L$130*$K$130,2)</f>
        <v>0</v>
      </c>
      <c r="BL130" s="15" t="s">
        <v>87</v>
      </c>
    </row>
    <row r="131" spans="2:64" s="15" customFormat="1" ht="15.75" customHeight="1" x14ac:dyDescent="0.3">
      <c r="B131" s="97"/>
      <c r="E131" s="98"/>
      <c r="F131" s="157" t="s">
        <v>125</v>
      </c>
      <c r="G131" s="158"/>
      <c r="H131" s="158"/>
      <c r="I131" s="158"/>
      <c r="K131" s="98"/>
      <c r="R131" s="99"/>
      <c r="T131" s="100"/>
      <c r="AA131" s="101"/>
      <c r="AD131" s="75"/>
      <c r="AE131" s="75"/>
      <c r="AT131" s="98" t="s">
        <v>90</v>
      </c>
      <c r="AU131" s="98" t="s">
        <v>88</v>
      </c>
      <c r="AV131" s="98" t="s">
        <v>80</v>
      </c>
      <c r="AW131" s="98" t="s">
        <v>52</v>
      </c>
      <c r="AX131" s="98" t="s">
        <v>81</v>
      </c>
      <c r="AY131" s="98" t="s">
        <v>82</v>
      </c>
    </row>
    <row r="132" spans="2:64" s="15" customFormat="1" ht="15.75" customHeight="1" x14ac:dyDescent="0.3">
      <c r="B132" s="97"/>
      <c r="E132" s="98"/>
      <c r="F132" s="157" t="s">
        <v>126</v>
      </c>
      <c r="G132" s="158"/>
      <c r="H132" s="158"/>
      <c r="I132" s="158"/>
      <c r="K132" s="98"/>
      <c r="R132" s="99"/>
      <c r="T132" s="100"/>
      <c r="AA132" s="101"/>
      <c r="AD132" s="75"/>
      <c r="AE132" s="75"/>
      <c r="AT132" s="98" t="s">
        <v>90</v>
      </c>
      <c r="AU132" s="98" t="s">
        <v>88</v>
      </c>
      <c r="AV132" s="98" t="s">
        <v>80</v>
      </c>
      <c r="AW132" s="98" t="s">
        <v>52</v>
      </c>
      <c r="AX132" s="98" t="s">
        <v>81</v>
      </c>
      <c r="AY132" s="98" t="s">
        <v>82</v>
      </c>
    </row>
    <row r="133" spans="2:64" s="15" customFormat="1" ht="15.75" customHeight="1" x14ac:dyDescent="0.3">
      <c r="B133" s="97"/>
      <c r="E133" s="98"/>
      <c r="F133" s="157" t="s">
        <v>127</v>
      </c>
      <c r="G133" s="158"/>
      <c r="H133" s="158"/>
      <c r="I133" s="158"/>
      <c r="K133" s="98"/>
      <c r="R133" s="99"/>
      <c r="T133" s="100"/>
      <c r="AA133" s="101"/>
      <c r="AD133" s="75"/>
      <c r="AE133" s="75"/>
      <c r="AT133" s="98" t="s">
        <v>90</v>
      </c>
      <c r="AU133" s="98" t="s">
        <v>88</v>
      </c>
      <c r="AV133" s="98" t="s">
        <v>80</v>
      </c>
      <c r="AW133" s="98" t="s">
        <v>52</v>
      </c>
      <c r="AX133" s="98" t="s">
        <v>81</v>
      </c>
      <c r="AY133" s="98" t="s">
        <v>82</v>
      </c>
    </row>
    <row r="134" spans="2:64" s="15" customFormat="1" ht="15.75" customHeight="1" x14ac:dyDescent="0.3">
      <c r="B134" s="102"/>
      <c r="E134" s="103"/>
      <c r="F134" s="164" t="s">
        <v>128</v>
      </c>
      <c r="G134" s="165"/>
      <c r="H134" s="165"/>
      <c r="I134" s="165"/>
      <c r="K134" s="104">
        <v>0.23100000000000001</v>
      </c>
      <c r="R134" s="105"/>
      <c r="T134" s="106"/>
      <c r="AA134" s="107"/>
      <c r="AD134" s="75"/>
      <c r="AE134" s="75"/>
      <c r="AT134" s="103" t="s">
        <v>90</v>
      </c>
      <c r="AU134" s="103" t="s">
        <v>88</v>
      </c>
      <c r="AV134" s="103" t="s">
        <v>9</v>
      </c>
      <c r="AW134" s="103" t="s">
        <v>52</v>
      </c>
      <c r="AX134" s="103" t="s">
        <v>80</v>
      </c>
      <c r="AY134" s="103" t="s">
        <v>82</v>
      </c>
    </row>
    <row r="135" spans="2:64" s="78" customFormat="1" ht="23.25" customHeight="1" x14ac:dyDescent="0.3">
      <c r="B135" s="77"/>
      <c r="D135" s="87" t="s">
        <v>58</v>
      </c>
      <c r="N135" s="150">
        <f>$BK$135</f>
        <v>0</v>
      </c>
      <c r="O135" s="151"/>
      <c r="P135" s="151"/>
      <c r="Q135" s="151"/>
      <c r="R135" s="80"/>
      <c r="T135" s="81"/>
      <c r="W135" s="82">
        <f>SUM($W$136:$W$183)</f>
        <v>399.209</v>
      </c>
      <c r="Y135" s="82">
        <f>SUM($Y$136:$Y$183)</f>
        <v>14.989560000000001</v>
      </c>
      <c r="AA135" s="83">
        <f>SUM($AA$136:$AA$183)</f>
        <v>0</v>
      </c>
      <c r="AD135" s="84"/>
      <c r="AE135" s="84"/>
      <c r="AR135" s="85" t="s">
        <v>80</v>
      </c>
      <c r="AT135" s="85" t="s">
        <v>79</v>
      </c>
      <c r="AU135" s="85" t="s">
        <v>9</v>
      </c>
      <c r="AY135" s="85" t="s">
        <v>82</v>
      </c>
      <c r="BK135" s="86">
        <f>SUM($BK$136:$BK$183)</f>
        <v>0</v>
      </c>
    </row>
    <row r="136" spans="2:64" s="15" customFormat="1" ht="15.75" customHeight="1" x14ac:dyDescent="0.3">
      <c r="B136" s="16"/>
      <c r="C136" s="88" t="s">
        <v>129</v>
      </c>
      <c r="D136" s="88" t="s">
        <v>83</v>
      </c>
      <c r="E136" s="89" t="s">
        <v>130</v>
      </c>
      <c r="F136" s="152" t="s">
        <v>131</v>
      </c>
      <c r="G136" s="153"/>
      <c r="H136" s="153"/>
      <c r="I136" s="153"/>
      <c r="J136" s="90" t="s">
        <v>112</v>
      </c>
      <c r="K136" s="91">
        <v>293</v>
      </c>
      <c r="L136" s="166"/>
      <c r="M136" s="155"/>
      <c r="N136" s="156">
        <f>ROUND($L$136*$K$136,2)</f>
        <v>0</v>
      </c>
      <c r="O136" s="153"/>
      <c r="P136" s="153"/>
      <c r="Q136" s="153"/>
      <c r="R136" s="18"/>
      <c r="T136" s="92"/>
      <c r="U136" s="93" t="s">
        <v>33</v>
      </c>
      <c r="V136" s="94">
        <v>8.5000000000000006E-2</v>
      </c>
      <c r="W136" s="94">
        <f>$V$136*$K$136</f>
        <v>24.905000000000001</v>
      </c>
      <c r="X136" s="94">
        <v>4.6800000000000001E-3</v>
      </c>
      <c r="Y136" s="94">
        <f>$X$136*$K$136</f>
        <v>1.37124</v>
      </c>
      <c r="Z136" s="94">
        <v>0</v>
      </c>
      <c r="AA136" s="95">
        <f>$Z$136*$K$136</f>
        <v>0</v>
      </c>
      <c r="AD136" s="171"/>
      <c r="AE136" s="172"/>
      <c r="AR136" s="15" t="s">
        <v>87</v>
      </c>
      <c r="AT136" s="15" t="s">
        <v>83</v>
      </c>
      <c r="AU136" s="15" t="s">
        <v>88</v>
      </c>
      <c r="AY136" s="15" t="s">
        <v>82</v>
      </c>
      <c r="BE136" s="96">
        <f>IF($U$136="základní",$N$136,0)</f>
        <v>0</v>
      </c>
      <c r="BF136" s="96">
        <f>IF($U$136="snížená",$N$136,0)</f>
        <v>0</v>
      </c>
      <c r="BG136" s="96">
        <f>IF($U$136="zákl. přenesená",$N$136,0)</f>
        <v>0</v>
      </c>
      <c r="BH136" s="96">
        <f>IF($U$136="sníž. přenesená",$N$136,0)</f>
        <v>0</v>
      </c>
      <c r="BI136" s="96">
        <f>IF($U$136="nulová",$N$136,0)</f>
        <v>0</v>
      </c>
      <c r="BJ136" s="15" t="s">
        <v>80</v>
      </c>
      <c r="BK136" s="96">
        <f>ROUND($L$136*$K$136,2)</f>
        <v>0</v>
      </c>
      <c r="BL136" s="15" t="s">
        <v>87</v>
      </c>
    </row>
    <row r="137" spans="2:64" s="15" customFormat="1" ht="15.75" customHeight="1" x14ac:dyDescent="0.3">
      <c r="B137" s="97"/>
      <c r="E137" s="98"/>
      <c r="F137" s="157" t="s">
        <v>132</v>
      </c>
      <c r="G137" s="158"/>
      <c r="H137" s="158"/>
      <c r="I137" s="158"/>
      <c r="K137" s="98"/>
      <c r="R137" s="99"/>
      <c r="T137" s="100"/>
      <c r="AA137" s="101"/>
      <c r="AD137" s="75"/>
      <c r="AE137" s="75"/>
      <c r="AT137" s="98" t="s">
        <v>90</v>
      </c>
      <c r="AU137" s="98" t="s">
        <v>88</v>
      </c>
      <c r="AV137" s="98" t="s">
        <v>80</v>
      </c>
      <c r="AW137" s="98" t="s">
        <v>52</v>
      </c>
      <c r="AX137" s="98" t="s">
        <v>81</v>
      </c>
      <c r="AY137" s="98" t="s">
        <v>82</v>
      </c>
    </row>
    <row r="138" spans="2:64" s="15" customFormat="1" ht="15.75" customHeight="1" x14ac:dyDescent="0.3">
      <c r="B138" s="97"/>
      <c r="E138" s="98"/>
      <c r="F138" s="157" t="s">
        <v>133</v>
      </c>
      <c r="G138" s="158"/>
      <c r="H138" s="158"/>
      <c r="I138" s="158"/>
      <c r="K138" s="98"/>
      <c r="R138" s="99"/>
      <c r="T138" s="100"/>
      <c r="AA138" s="101"/>
      <c r="AD138" s="75"/>
      <c r="AE138" s="75"/>
      <c r="AT138" s="98" t="s">
        <v>90</v>
      </c>
      <c r="AU138" s="98" t="s">
        <v>88</v>
      </c>
      <c r="AV138" s="98" t="s">
        <v>80</v>
      </c>
      <c r="AW138" s="98" t="s">
        <v>52</v>
      </c>
      <c r="AX138" s="98" t="s">
        <v>81</v>
      </c>
      <c r="AY138" s="98" t="s">
        <v>82</v>
      </c>
    </row>
    <row r="139" spans="2:64" s="15" customFormat="1" ht="15.75" customHeight="1" x14ac:dyDescent="0.3">
      <c r="B139" s="102"/>
      <c r="E139" s="103"/>
      <c r="F139" s="164" t="s">
        <v>134</v>
      </c>
      <c r="G139" s="165"/>
      <c r="H139" s="165"/>
      <c r="I139" s="165"/>
      <c r="K139" s="104">
        <v>293</v>
      </c>
      <c r="R139" s="105"/>
      <c r="T139" s="106"/>
      <c r="AA139" s="107"/>
      <c r="AD139" s="75"/>
      <c r="AE139" s="75"/>
      <c r="AT139" s="103" t="s">
        <v>90</v>
      </c>
      <c r="AU139" s="103" t="s">
        <v>88</v>
      </c>
      <c r="AV139" s="103" t="s">
        <v>9</v>
      </c>
      <c r="AW139" s="103" t="s">
        <v>52</v>
      </c>
      <c r="AX139" s="103" t="s">
        <v>80</v>
      </c>
      <c r="AY139" s="103" t="s">
        <v>82</v>
      </c>
    </row>
    <row r="140" spans="2:64" s="15" customFormat="1" ht="27" customHeight="1" x14ac:dyDescent="0.3">
      <c r="B140" s="16"/>
      <c r="C140" s="88" t="s">
        <v>135</v>
      </c>
      <c r="D140" s="88" t="s">
        <v>83</v>
      </c>
      <c r="E140" s="89" t="s">
        <v>136</v>
      </c>
      <c r="F140" s="152" t="s">
        <v>137</v>
      </c>
      <c r="G140" s="153"/>
      <c r="H140" s="153"/>
      <c r="I140" s="153"/>
      <c r="J140" s="90" t="s">
        <v>112</v>
      </c>
      <c r="K140" s="91">
        <v>136</v>
      </c>
      <c r="L140" s="166"/>
      <c r="M140" s="155"/>
      <c r="N140" s="156">
        <f>ROUND($L$140*$K$140,2)</f>
        <v>0</v>
      </c>
      <c r="O140" s="153"/>
      <c r="P140" s="153"/>
      <c r="Q140" s="153"/>
      <c r="R140" s="18"/>
      <c r="T140" s="92"/>
      <c r="U140" s="93" t="s">
        <v>33</v>
      </c>
      <c r="V140" s="94">
        <v>0.252</v>
      </c>
      <c r="W140" s="94">
        <f>$V$140*$K$140</f>
        <v>34.271999999999998</v>
      </c>
      <c r="X140" s="94">
        <v>2.7299999999999998E-3</v>
      </c>
      <c r="Y140" s="94">
        <f>$X$140*$K$140</f>
        <v>0.37127999999999994</v>
      </c>
      <c r="Z140" s="94">
        <v>0</v>
      </c>
      <c r="AA140" s="95">
        <f>$Z$140*$K$140</f>
        <v>0</v>
      </c>
      <c r="AD140" s="171"/>
      <c r="AE140" s="172"/>
      <c r="AR140" s="15" t="s">
        <v>87</v>
      </c>
      <c r="AT140" s="15" t="s">
        <v>83</v>
      </c>
      <c r="AU140" s="15" t="s">
        <v>88</v>
      </c>
      <c r="AY140" s="15" t="s">
        <v>82</v>
      </c>
      <c r="BE140" s="96">
        <f>IF($U$140="základní",$N$140,0)</f>
        <v>0</v>
      </c>
      <c r="BF140" s="96">
        <f>IF($U$140="snížená",$N$140,0)</f>
        <v>0</v>
      </c>
      <c r="BG140" s="96">
        <f>IF($U$140="zákl. přenesená",$N$140,0)</f>
        <v>0</v>
      </c>
      <c r="BH140" s="96">
        <f>IF($U$140="sníž. přenesená",$N$140,0)</f>
        <v>0</v>
      </c>
      <c r="BI140" s="96">
        <f>IF($U$140="nulová",$N$140,0)</f>
        <v>0</v>
      </c>
      <c r="BJ140" s="15" t="s">
        <v>80</v>
      </c>
      <c r="BK140" s="96">
        <f>ROUND($L$140*$K$140,2)</f>
        <v>0</v>
      </c>
      <c r="BL140" s="15" t="s">
        <v>87</v>
      </c>
    </row>
    <row r="141" spans="2:64" s="15" customFormat="1" ht="15.75" customHeight="1" x14ac:dyDescent="0.3">
      <c r="B141" s="97"/>
      <c r="E141" s="98"/>
      <c r="F141" s="157" t="s">
        <v>132</v>
      </c>
      <c r="G141" s="158"/>
      <c r="H141" s="158"/>
      <c r="I141" s="158"/>
      <c r="K141" s="98"/>
      <c r="R141" s="99"/>
      <c r="T141" s="100"/>
      <c r="AA141" s="101"/>
      <c r="AD141" s="75"/>
      <c r="AE141" s="75"/>
      <c r="AT141" s="98" t="s">
        <v>90</v>
      </c>
      <c r="AU141" s="98" t="s">
        <v>88</v>
      </c>
      <c r="AV141" s="98" t="s">
        <v>80</v>
      </c>
      <c r="AW141" s="98" t="s">
        <v>52</v>
      </c>
      <c r="AX141" s="98" t="s">
        <v>81</v>
      </c>
      <c r="AY141" s="98" t="s">
        <v>82</v>
      </c>
    </row>
    <row r="142" spans="2:64" s="15" customFormat="1" ht="15.75" customHeight="1" x14ac:dyDescent="0.3">
      <c r="B142" s="97"/>
      <c r="E142" s="98"/>
      <c r="F142" s="157" t="s">
        <v>133</v>
      </c>
      <c r="G142" s="158"/>
      <c r="H142" s="158"/>
      <c r="I142" s="158"/>
      <c r="K142" s="98"/>
      <c r="R142" s="99"/>
      <c r="T142" s="100"/>
      <c r="AA142" s="101"/>
      <c r="AD142" s="75"/>
      <c r="AE142" s="75"/>
      <c r="AT142" s="98" t="s">
        <v>90</v>
      </c>
      <c r="AU142" s="98" t="s">
        <v>88</v>
      </c>
      <c r="AV142" s="98" t="s">
        <v>80</v>
      </c>
      <c r="AW142" s="98" t="s">
        <v>52</v>
      </c>
      <c r="AX142" s="98" t="s">
        <v>81</v>
      </c>
      <c r="AY142" s="98" t="s">
        <v>82</v>
      </c>
    </row>
    <row r="143" spans="2:64" s="15" customFormat="1" ht="15.75" customHeight="1" x14ac:dyDescent="0.3">
      <c r="B143" s="102"/>
      <c r="E143" s="103"/>
      <c r="F143" s="164" t="s">
        <v>134</v>
      </c>
      <c r="G143" s="165"/>
      <c r="H143" s="165"/>
      <c r="I143" s="165"/>
      <c r="K143" s="104">
        <v>293</v>
      </c>
      <c r="R143" s="105"/>
      <c r="T143" s="106"/>
      <c r="AA143" s="107"/>
      <c r="AD143" s="75"/>
      <c r="AE143" s="75"/>
      <c r="AT143" s="103" t="s">
        <v>90</v>
      </c>
      <c r="AU143" s="103" t="s">
        <v>88</v>
      </c>
      <c r="AV143" s="103" t="s">
        <v>9</v>
      </c>
      <c r="AW143" s="103" t="s">
        <v>52</v>
      </c>
      <c r="AX143" s="103" t="s">
        <v>81</v>
      </c>
      <c r="AY143" s="103" t="s">
        <v>82</v>
      </c>
    </row>
    <row r="144" spans="2:64" s="15" customFormat="1" ht="15.75" customHeight="1" x14ac:dyDescent="0.3">
      <c r="B144" s="97"/>
      <c r="E144" s="98"/>
      <c r="F144" s="157" t="s">
        <v>138</v>
      </c>
      <c r="G144" s="158"/>
      <c r="H144" s="158"/>
      <c r="I144" s="158"/>
      <c r="K144" s="98"/>
      <c r="R144" s="99"/>
      <c r="T144" s="100"/>
      <c r="AA144" s="101"/>
      <c r="AD144" s="75"/>
      <c r="AE144" s="75"/>
      <c r="AT144" s="98" t="s">
        <v>90</v>
      </c>
      <c r="AU144" s="98" t="s">
        <v>88</v>
      </c>
      <c r="AV144" s="98" t="s">
        <v>80</v>
      </c>
      <c r="AW144" s="98" t="s">
        <v>52</v>
      </c>
      <c r="AX144" s="98" t="s">
        <v>81</v>
      </c>
      <c r="AY144" s="98" t="s">
        <v>82</v>
      </c>
    </row>
    <row r="145" spans="2:64" s="15" customFormat="1" ht="15.75" customHeight="1" x14ac:dyDescent="0.3">
      <c r="B145" s="97"/>
      <c r="E145" s="98"/>
      <c r="F145" s="157" t="s">
        <v>139</v>
      </c>
      <c r="G145" s="158"/>
      <c r="H145" s="158"/>
      <c r="I145" s="158"/>
      <c r="K145" s="98"/>
      <c r="R145" s="99"/>
      <c r="T145" s="100"/>
      <c r="AA145" s="101"/>
      <c r="AD145" s="75"/>
      <c r="AE145" s="75"/>
      <c r="AT145" s="98" t="s">
        <v>90</v>
      </c>
      <c r="AU145" s="98" t="s">
        <v>88</v>
      </c>
      <c r="AV145" s="98" t="s">
        <v>80</v>
      </c>
      <c r="AW145" s="98" t="s">
        <v>52</v>
      </c>
      <c r="AX145" s="98" t="s">
        <v>81</v>
      </c>
      <c r="AY145" s="98" t="s">
        <v>82</v>
      </c>
    </row>
    <row r="146" spans="2:64" s="15" customFormat="1" ht="15.75" customHeight="1" x14ac:dyDescent="0.3">
      <c r="B146" s="97"/>
      <c r="E146" s="98"/>
      <c r="F146" s="157" t="s">
        <v>140</v>
      </c>
      <c r="G146" s="158"/>
      <c r="H146" s="158"/>
      <c r="I146" s="158"/>
      <c r="K146" s="98"/>
      <c r="R146" s="99"/>
      <c r="T146" s="100"/>
      <c r="AA146" s="101"/>
      <c r="AD146" s="75"/>
      <c r="AE146" s="75"/>
      <c r="AT146" s="98" t="s">
        <v>90</v>
      </c>
      <c r="AU146" s="98" t="s">
        <v>88</v>
      </c>
      <c r="AV146" s="98" t="s">
        <v>80</v>
      </c>
      <c r="AW146" s="98" t="s">
        <v>52</v>
      </c>
      <c r="AX146" s="98" t="s">
        <v>81</v>
      </c>
      <c r="AY146" s="98" t="s">
        <v>82</v>
      </c>
    </row>
    <row r="147" spans="2:64" s="15" customFormat="1" ht="15.75" customHeight="1" x14ac:dyDescent="0.3">
      <c r="B147" s="97"/>
      <c r="E147" s="98"/>
      <c r="F147" s="157" t="s">
        <v>141</v>
      </c>
      <c r="G147" s="158"/>
      <c r="H147" s="158"/>
      <c r="I147" s="158"/>
      <c r="K147" s="98"/>
      <c r="R147" s="99"/>
      <c r="T147" s="100"/>
      <c r="AA147" s="101"/>
      <c r="AD147" s="75"/>
      <c r="AE147" s="75"/>
      <c r="AT147" s="98" t="s">
        <v>90</v>
      </c>
      <c r="AU147" s="98" t="s">
        <v>88</v>
      </c>
      <c r="AV147" s="98" t="s">
        <v>80</v>
      </c>
      <c r="AW147" s="98" t="s">
        <v>52</v>
      </c>
      <c r="AX147" s="98" t="s">
        <v>81</v>
      </c>
      <c r="AY147" s="98" t="s">
        <v>82</v>
      </c>
    </row>
    <row r="148" spans="2:64" s="15" customFormat="1" ht="15.75" customHeight="1" x14ac:dyDescent="0.3">
      <c r="B148" s="102"/>
      <c r="E148" s="103"/>
      <c r="F148" s="164" t="s">
        <v>142</v>
      </c>
      <c r="G148" s="165"/>
      <c r="H148" s="165"/>
      <c r="I148" s="165"/>
      <c r="K148" s="104">
        <v>-157</v>
      </c>
      <c r="R148" s="105"/>
      <c r="T148" s="106"/>
      <c r="AA148" s="107"/>
      <c r="AD148" s="75"/>
      <c r="AE148" s="75"/>
      <c r="AT148" s="103" t="s">
        <v>90</v>
      </c>
      <c r="AU148" s="103" t="s">
        <v>88</v>
      </c>
      <c r="AV148" s="103" t="s">
        <v>9</v>
      </c>
      <c r="AW148" s="103" t="s">
        <v>52</v>
      </c>
      <c r="AX148" s="103" t="s">
        <v>81</v>
      </c>
      <c r="AY148" s="103" t="s">
        <v>82</v>
      </c>
    </row>
    <row r="149" spans="2:64" s="15" customFormat="1" ht="15.75" customHeight="1" x14ac:dyDescent="0.3">
      <c r="B149" s="108"/>
      <c r="E149" s="109"/>
      <c r="F149" s="167" t="s">
        <v>143</v>
      </c>
      <c r="G149" s="168"/>
      <c r="H149" s="168"/>
      <c r="I149" s="168"/>
      <c r="K149" s="110">
        <v>136</v>
      </c>
      <c r="R149" s="111"/>
      <c r="T149" s="112"/>
      <c r="AA149" s="113"/>
      <c r="AD149" s="75"/>
      <c r="AE149" s="75"/>
      <c r="AT149" s="109" t="s">
        <v>90</v>
      </c>
      <c r="AU149" s="109" t="s">
        <v>88</v>
      </c>
      <c r="AV149" s="109" t="s">
        <v>87</v>
      </c>
      <c r="AW149" s="109" t="s">
        <v>52</v>
      </c>
      <c r="AX149" s="109" t="s">
        <v>80</v>
      </c>
      <c r="AY149" s="109" t="s">
        <v>82</v>
      </c>
    </row>
    <row r="150" spans="2:64" s="15" customFormat="1" ht="39" customHeight="1" x14ac:dyDescent="0.3">
      <c r="B150" s="16"/>
      <c r="C150" s="88" t="s">
        <v>144</v>
      </c>
      <c r="D150" s="88" t="s">
        <v>83</v>
      </c>
      <c r="E150" s="89" t="s">
        <v>145</v>
      </c>
      <c r="F150" s="152" t="s">
        <v>146</v>
      </c>
      <c r="G150" s="153"/>
      <c r="H150" s="153"/>
      <c r="I150" s="153"/>
      <c r="J150" s="90" t="s">
        <v>112</v>
      </c>
      <c r="K150" s="91">
        <v>157</v>
      </c>
      <c r="L150" s="166"/>
      <c r="M150" s="155"/>
      <c r="N150" s="156">
        <f>ROUND($L$150*$K$150,2)</f>
        <v>0</v>
      </c>
      <c r="O150" s="153"/>
      <c r="P150" s="153"/>
      <c r="Q150" s="153"/>
      <c r="R150" s="18"/>
      <c r="T150" s="92"/>
      <c r="U150" s="93" t="s">
        <v>33</v>
      </c>
      <c r="V150" s="94">
        <v>0.46</v>
      </c>
      <c r="W150" s="94">
        <f>$V$150*$K$150</f>
        <v>72.22</v>
      </c>
      <c r="X150" s="94">
        <v>2.6360000000000001E-2</v>
      </c>
      <c r="Y150" s="94">
        <f>$X$150*$K$150</f>
        <v>4.1385200000000006</v>
      </c>
      <c r="Z150" s="94">
        <v>0</v>
      </c>
      <c r="AA150" s="95">
        <f>$Z$150*$K$150</f>
        <v>0</v>
      </c>
      <c r="AD150" s="171"/>
      <c r="AE150" s="172"/>
      <c r="AR150" s="15" t="s">
        <v>87</v>
      </c>
      <c r="AT150" s="15" t="s">
        <v>83</v>
      </c>
      <c r="AU150" s="15" t="s">
        <v>88</v>
      </c>
      <c r="AY150" s="15" t="s">
        <v>82</v>
      </c>
      <c r="BE150" s="96">
        <f>IF($U$150="základní",$N$150,0)</f>
        <v>0</v>
      </c>
      <c r="BF150" s="96">
        <f>IF($U$150="snížená",$N$150,0)</f>
        <v>0</v>
      </c>
      <c r="BG150" s="96">
        <f>IF($U$150="zákl. přenesená",$N$150,0)</f>
        <v>0</v>
      </c>
      <c r="BH150" s="96">
        <f>IF($U$150="sníž. přenesená",$N$150,0)</f>
        <v>0</v>
      </c>
      <c r="BI150" s="96">
        <f>IF($U$150="nulová",$N$150,0)</f>
        <v>0</v>
      </c>
      <c r="BJ150" s="15" t="s">
        <v>80</v>
      </c>
      <c r="BK150" s="96">
        <f>ROUND($L$150*$K$150,2)</f>
        <v>0</v>
      </c>
      <c r="BL150" s="15" t="s">
        <v>87</v>
      </c>
    </row>
    <row r="151" spans="2:64" s="15" customFormat="1" ht="15.75" customHeight="1" x14ac:dyDescent="0.3">
      <c r="B151" s="97"/>
      <c r="E151" s="98"/>
      <c r="F151" s="157" t="s">
        <v>147</v>
      </c>
      <c r="G151" s="158"/>
      <c r="H151" s="158"/>
      <c r="I151" s="158"/>
      <c r="K151" s="98"/>
      <c r="R151" s="99"/>
      <c r="T151" s="100"/>
      <c r="AA151" s="101"/>
      <c r="AD151" s="75"/>
      <c r="AE151" s="75"/>
      <c r="AT151" s="98" t="s">
        <v>90</v>
      </c>
      <c r="AU151" s="98" t="s">
        <v>88</v>
      </c>
      <c r="AV151" s="98" t="s">
        <v>80</v>
      </c>
      <c r="AW151" s="98" t="s">
        <v>52</v>
      </c>
      <c r="AX151" s="98" t="s">
        <v>81</v>
      </c>
      <c r="AY151" s="98" t="s">
        <v>82</v>
      </c>
    </row>
    <row r="152" spans="2:64" s="15" customFormat="1" ht="15.75" customHeight="1" x14ac:dyDescent="0.3">
      <c r="B152" s="97"/>
      <c r="E152" s="98"/>
      <c r="F152" s="157" t="s">
        <v>141</v>
      </c>
      <c r="G152" s="158"/>
      <c r="H152" s="158"/>
      <c r="I152" s="158"/>
      <c r="K152" s="98"/>
      <c r="R152" s="99"/>
      <c r="T152" s="100"/>
      <c r="AA152" s="101"/>
      <c r="AD152" s="75"/>
      <c r="AE152" s="75"/>
      <c r="AT152" s="98" t="s">
        <v>90</v>
      </c>
      <c r="AU152" s="98" t="s">
        <v>88</v>
      </c>
      <c r="AV152" s="98" t="s">
        <v>80</v>
      </c>
      <c r="AW152" s="98" t="s">
        <v>52</v>
      </c>
      <c r="AX152" s="98" t="s">
        <v>81</v>
      </c>
      <c r="AY152" s="98" t="s">
        <v>82</v>
      </c>
    </row>
    <row r="153" spans="2:64" s="15" customFormat="1" ht="15.75" customHeight="1" x14ac:dyDescent="0.3">
      <c r="B153" s="102"/>
      <c r="E153" s="103"/>
      <c r="F153" s="164" t="s">
        <v>148</v>
      </c>
      <c r="G153" s="165"/>
      <c r="H153" s="165"/>
      <c r="I153" s="165"/>
      <c r="K153" s="104">
        <v>157</v>
      </c>
      <c r="R153" s="105"/>
      <c r="T153" s="106"/>
      <c r="AA153" s="107"/>
      <c r="AD153" s="75"/>
      <c r="AE153" s="75"/>
      <c r="AT153" s="103" t="s">
        <v>90</v>
      </c>
      <c r="AU153" s="103" t="s">
        <v>88</v>
      </c>
      <c r="AV153" s="103" t="s">
        <v>9</v>
      </c>
      <c r="AW153" s="103" t="s">
        <v>52</v>
      </c>
      <c r="AX153" s="103" t="s">
        <v>80</v>
      </c>
      <c r="AY153" s="103" t="s">
        <v>82</v>
      </c>
    </row>
    <row r="154" spans="2:64" s="15" customFormat="1" ht="39" customHeight="1" x14ac:dyDescent="0.3">
      <c r="B154" s="16"/>
      <c r="C154" s="88" t="s">
        <v>149</v>
      </c>
      <c r="D154" s="88" t="s">
        <v>83</v>
      </c>
      <c r="E154" s="89" t="s">
        <v>150</v>
      </c>
      <c r="F154" s="152" t="s">
        <v>151</v>
      </c>
      <c r="G154" s="153"/>
      <c r="H154" s="153"/>
      <c r="I154" s="153"/>
      <c r="J154" s="90" t="s">
        <v>112</v>
      </c>
      <c r="K154" s="91">
        <v>1099</v>
      </c>
      <c r="L154" s="166"/>
      <c r="M154" s="155"/>
      <c r="N154" s="156">
        <f>ROUND($L$154*$K$154,2)</f>
        <v>0</v>
      </c>
      <c r="O154" s="153"/>
      <c r="P154" s="153"/>
      <c r="Q154" s="153"/>
      <c r="R154" s="18"/>
      <c r="T154" s="92"/>
      <c r="U154" s="93" t="s">
        <v>33</v>
      </c>
      <c r="V154" s="94">
        <v>0.09</v>
      </c>
      <c r="W154" s="94">
        <f>$V$154*$K$154</f>
        <v>98.91</v>
      </c>
      <c r="X154" s="94">
        <v>7.9000000000000008E-3</v>
      </c>
      <c r="Y154" s="94">
        <f>$X$154*$K$154</f>
        <v>8.6821000000000002</v>
      </c>
      <c r="Z154" s="94">
        <v>0</v>
      </c>
      <c r="AA154" s="95">
        <f>$Z$154*$K$154</f>
        <v>0</v>
      </c>
      <c r="AD154" s="171"/>
      <c r="AE154" s="172"/>
      <c r="AR154" s="15" t="s">
        <v>87</v>
      </c>
      <c r="AT154" s="15" t="s">
        <v>83</v>
      </c>
      <c r="AU154" s="15" t="s">
        <v>88</v>
      </c>
      <c r="AY154" s="15" t="s">
        <v>82</v>
      </c>
      <c r="BE154" s="96">
        <f>IF($U$154="základní",$N$154,0)</f>
        <v>0</v>
      </c>
      <c r="BF154" s="96">
        <f>IF($U$154="snížená",$N$154,0)</f>
        <v>0</v>
      </c>
      <c r="BG154" s="96">
        <f>IF($U$154="zákl. přenesená",$N$154,0)</f>
        <v>0</v>
      </c>
      <c r="BH154" s="96">
        <f>IF($U$154="sníž. přenesená",$N$154,0)</f>
        <v>0</v>
      </c>
      <c r="BI154" s="96">
        <f>IF($U$154="nulová",$N$154,0)</f>
        <v>0</v>
      </c>
      <c r="BJ154" s="15" t="s">
        <v>80</v>
      </c>
      <c r="BK154" s="96">
        <f>ROUND($L$154*$K$154,2)</f>
        <v>0</v>
      </c>
      <c r="BL154" s="15" t="s">
        <v>87</v>
      </c>
    </row>
    <row r="155" spans="2:64" s="15" customFormat="1" ht="15.75" customHeight="1" x14ac:dyDescent="0.3">
      <c r="B155" s="97"/>
      <c r="E155" s="98"/>
      <c r="F155" s="157" t="s">
        <v>152</v>
      </c>
      <c r="G155" s="158"/>
      <c r="H155" s="158"/>
      <c r="I155" s="158"/>
      <c r="K155" s="98"/>
      <c r="R155" s="99"/>
      <c r="T155" s="100"/>
      <c r="AA155" s="101"/>
      <c r="AD155" s="75"/>
      <c r="AE155" s="75"/>
      <c r="AT155" s="98" t="s">
        <v>90</v>
      </c>
      <c r="AU155" s="98" t="s">
        <v>88</v>
      </c>
      <c r="AV155" s="98" t="s">
        <v>80</v>
      </c>
      <c r="AW155" s="98" t="s">
        <v>52</v>
      </c>
      <c r="AX155" s="98" t="s">
        <v>81</v>
      </c>
      <c r="AY155" s="98" t="s">
        <v>82</v>
      </c>
    </row>
    <row r="156" spans="2:64" s="15" customFormat="1" ht="15.75" customHeight="1" x14ac:dyDescent="0.3">
      <c r="B156" s="102"/>
      <c r="E156" s="103"/>
      <c r="F156" s="164" t="s">
        <v>153</v>
      </c>
      <c r="G156" s="165"/>
      <c r="H156" s="165"/>
      <c r="I156" s="165"/>
      <c r="K156" s="104">
        <v>1099</v>
      </c>
      <c r="R156" s="105"/>
      <c r="T156" s="106"/>
      <c r="AA156" s="107"/>
      <c r="AD156" s="75"/>
      <c r="AE156" s="75"/>
      <c r="AT156" s="103" t="s">
        <v>90</v>
      </c>
      <c r="AU156" s="103" t="s">
        <v>88</v>
      </c>
      <c r="AV156" s="103" t="s">
        <v>9</v>
      </c>
      <c r="AW156" s="103" t="s">
        <v>52</v>
      </c>
      <c r="AX156" s="103" t="s">
        <v>80</v>
      </c>
      <c r="AY156" s="103" t="s">
        <v>82</v>
      </c>
    </row>
    <row r="157" spans="2:64" s="15" customFormat="1" ht="27" customHeight="1" x14ac:dyDescent="0.3">
      <c r="B157" s="16"/>
      <c r="C157" s="88" t="s">
        <v>154</v>
      </c>
      <c r="D157" s="88" t="s">
        <v>83</v>
      </c>
      <c r="E157" s="89" t="s">
        <v>155</v>
      </c>
      <c r="F157" s="152" t="s">
        <v>156</v>
      </c>
      <c r="G157" s="153"/>
      <c r="H157" s="153"/>
      <c r="I157" s="153"/>
      <c r="J157" s="90" t="s">
        <v>112</v>
      </c>
      <c r="K157" s="91">
        <v>157</v>
      </c>
      <c r="L157" s="166"/>
      <c r="M157" s="155"/>
      <c r="N157" s="156">
        <f>ROUND($L$157*$K$157,2)</f>
        <v>0</v>
      </c>
      <c r="O157" s="153"/>
      <c r="P157" s="153"/>
      <c r="Q157" s="153"/>
      <c r="R157" s="18"/>
      <c r="T157" s="92"/>
      <c r="U157" s="93" t="s">
        <v>33</v>
      </c>
      <c r="V157" s="94">
        <v>0.222</v>
      </c>
      <c r="W157" s="94">
        <f>$V$157*$K$157</f>
        <v>34.853999999999999</v>
      </c>
      <c r="X157" s="94">
        <v>2.7000000000000001E-3</v>
      </c>
      <c r="Y157" s="94">
        <f>$X$157*$K$157</f>
        <v>0.4239</v>
      </c>
      <c r="Z157" s="94">
        <v>0</v>
      </c>
      <c r="AA157" s="95">
        <f>$Z$157*$K$157</f>
        <v>0</v>
      </c>
      <c r="AD157" s="171"/>
      <c r="AE157" s="172"/>
      <c r="AR157" s="15" t="s">
        <v>87</v>
      </c>
      <c r="AT157" s="15" t="s">
        <v>83</v>
      </c>
      <c r="AU157" s="15" t="s">
        <v>88</v>
      </c>
      <c r="AY157" s="15" t="s">
        <v>82</v>
      </c>
      <c r="BE157" s="96">
        <f>IF($U$157="základní",$N$157,0)</f>
        <v>0</v>
      </c>
      <c r="BF157" s="96">
        <f>IF($U$157="snížená",$N$157,0)</f>
        <v>0</v>
      </c>
      <c r="BG157" s="96">
        <f>IF($U$157="zákl. přenesená",$N$157,0)</f>
        <v>0</v>
      </c>
      <c r="BH157" s="96">
        <f>IF($U$157="sníž. přenesená",$N$157,0)</f>
        <v>0</v>
      </c>
      <c r="BI157" s="96">
        <f>IF($U$157="nulová",$N$157,0)</f>
        <v>0</v>
      </c>
      <c r="BJ157" s="15" t="s">
        <v>80</v>
      </c>
      <c r="BK157" s="96">
        <f>ROUND($L$157*$K$157,2)</f>
        <v>0</v>
      </c>
      <c r="BL157" s="15" t="s">
        <v>87</v>
      </c>
    </row>
    <row r="158" spans="2:64" s="15" customFormat="1" ht="15.75" customHeight="1" x14ac:dyDescent="0.3">
      <c r="B158" s="97"/>
      <c r="E158" s="98"/>
      <c r="F158" s="157" t="s">
        <v>157</v>
      </c>
      <c r="G158" s="158"/>
      <c r="H158" s="158"/>
      <c r="I158" s="158"/>
      <c r="K158" s="98"/>
      <c r="R158" s="99"/>
      <c r="T158" s="100"/>
      <c r="AA158" s="101"/>
      <c r="AD158" s="75"/>
      <c r="AE158" s="75"/>
      <c r="AT158" s="98" t="s">
        <v>90</v>
      </c>
      <c r="AU158" s="98" t="s">
        <v>88</v>
      </c>
      <c r="AV158" s="98" t="s">
        <v>80</v>
      </c>
      <c r="AW158" s="98" t="s">
        <v>52</v>
      </c>
      <c r="AX158" s="98" t="s">
        <v>81</v>
      </c>
      <c r="AY158" s="98" t="s">
        <v>82</v>
      </c>
    </row>
    <row r="159" spans="2:64" s="15" customFormat="1" ht="15.75" customHeight="1" x14ac:dyDescent="0.3">
      <c r="B159" s="97"/>
      <c r="E159" s="98"/>
      <c r="F159" s="157" t="s">
        <v>158</v>
      </c>
      <c r="G159" s="158"/>
      <c r="H159" s="158"/>
      <c r="I159" s="158"/>
      <c r="K159" s="98"/>
      <c r="R159" s="99"/>
      <c r="T159" s="100"/>
      <c r="AA159" s="101"/>
      <c r="AD159" s="75"/>
      <c r="AE159" s="75"/>
      <c r="AT159" s="98" t="s">
        <v>90</v>
      </c>
      <c r="AU159" s="98" t="s">
        <v>88</v>
      </c>
      <c r="AV159" s="98" t="s">
        <v>80</v>
      </c>
      <c r="AW159" s="98" t="s">
        <v>52</v>
      </c>
      <c r="AX159" s="98" t="s">
        <v>81</v>
      </c>
      <c r="AY159" s="98" t="s">
        <v>82</v>
      </c>
    </row>
    <row r="160" spans="2:64" s="15" customFormat="1" ht="15.75" customHeight="1" x14ac:dyDescent="0.3">
      <c r="B160" s="97"/>
      <c r="E160" s="98"/>
      <c r="F160" s="157" t="s">
        <v>159</v>
      </c>
      <c r="G160" s="158"/>
      <c r="H160" s="158"/>
      <c r="I160" s="158"/>
      <c r="K160" s="98"/>
      <c r="R160" s="99"/>
      <c r="T160" s="100"/>
      <c r="AA160" s="101"/>
      <c r="AD160" s="75"/>
      <c r="AE160" s="75"/>
      <c r="AT160" s="98" t="s">
        <v>90</v>
      </c>
      <c r="AU160" s="98" t="s">
        <v>88</v>
      </c>
      <c r="AV160" s="98" t="s">
        <v>80</v>
      </c>
      <c r="AW160" s="98" t="s">
        <v>52</v>
      </c>
      <c r="AX160" s="98" t="s">
        <v>81</v>
      </c>
      <c r="AY160" s="98" t="s">
        <v>82</v>
      </c>
    </row>
    <row r="161" spans="2:64" s="15" customFormat="1" ht="15.75" customHeight="1" x14ac:dyDescent="0.3">
      <c r="B161" s="102"/>
      <c r="E161" s="103"/>
      <c r="F161" s="164" t="s">
        <v>148</v>
      </c>
      <c r="G161" s="165"/>
      <c r="H161" s="165"/>
      <c r="I161" s="165"/>
      <c r="K161" s="104">
        <v>157</v>
      </c>
      <c r="R161" s="105"/>
      <c r="T161" s="106"/>
      <c r="AA161" s="107"/>
      <c r="AD161" s="75"/>
      <c r="AE161" s="75"/>
      <c r="AT161" s="103" t="s">
        <v>90</v>
      </c>
      <c r="AU161" s="103" t="s">
        <v>88</v>
      </c>
      <c r="AV161" s="103" t="s">
        <v>9</v>
      </c>
      <c r="AW161" s="103" t="s">
        <v>52</v>
      </c>
      <c r="AX161" s="103" t="s">
        <v>80</v>
      </c>
      <c r="AY161" s="103" t="s">
        <v>82</v>
      </c>
    </row>
    <row r="162" spans="2:64" s="15" customFormat="1" ht="39" customHeight="1" x14ac:dyDescent="0.3">
      <c r="B162" s="16"/>
      <c r="C162" s="88" t="s">
        <v>160</v>
      </c>
      <c r="D162" s="88" t="s">
        <v>83</v>
      </c>
      <c r="E162" s="89" t="s">
        <v>161</v>
      </c>
      <c r="F162" s="152" t="s">
        <v>162</v>
      </c>
      <c r="G162" s="153"/>
      <c r="H162" s="153"/>
      <c r="I162" s="153"/>
      <c r="J162" s="90" t="s">
        <v>163</v>
      </c>
      <c r="K162" s="91">
        <v>3</v>
      </c>
      <c r="L162" s="166"/>
      <c r="M162" s="155"/>
      <c r="N162" s="156">
        <f>ROUND($L$162*$K$162,2)</f>
        <v>0</v>
      </c>
      <c r="O162" s="153"/>
      <c r="P162" s="153"/>
      <c r="Q162" s="153"/>
      <c r="R162" s="18"/>
      <c r="T162" s="92"/>
      <c r="U162" s="93" t="s">
        <v>33</v>
      </c>
      <c r="V162" s="94">
        <v>0</v>
      </c>
      <c r="W162" s="94">
        <f>$V$162*$K$162</f>
        <v>0</v>
      </c>
      <c r="X162" s="94">
        <v>0</v>
      </c>
      <c r="Y162" s="94">
        <f>$X$162*$K$162</f>
        <v>0</v>
      </c>
      <c r="Z162" s="94">
        <v>0</v>
      </c>
      <c r="AA162" s="95">
        <f>$Z$162*$K$162</f>
        <v>0</v>
      </c>
      <c r="AD162" s="171"/>
      <c r="AE162" s="172"/>
      <c r="AR162" s="15" t="s">
        <v>87</v>
      </c>
      <c r="AT162" s="15" t="s">
        <v>83</v>
      </c>
      <c r="AU162" s="15" t="s">
        <v>88</v>
      </c>
      <c r="AY162" s="15" t="s">
        <v>82</v>
      </c>
      <c r="BE162" s="96">
        <f>IF($U$162="základní",$N$162,0)</f>
        <v>0</v>
      </c>
      <c r="BF162" s="96">
        <f>IF($U$162="snížená",$N$162,0)</f>
        <v>0</v>
      </c>
      <c r="BG162" s="96">
        <f>IF($U$162="zákl. přenesená",$N$162,0)</f>
        <v>0</v>
      </c>
      <c r="BH162" s="96">
        <f>IF($U$162="sníž. přenesená",$N$162,0)</f>
        <v>0</v>
      </c>
      <c r="BI162" s="96">
        <f>IF($U$162="nulová",$N$162,0)</f>
        <v>0</v>
      </c>
      <c r="BJ162" s="15" t="s">
        <v>80</v>
      </c>
      <c r="BK162" s="96">
        <f>ROUND($L$162*$K$162,2)</f>
        <v>0</v>
      </c>
      <c r="BL162" s="15" t="s">
        <v>87</v>
      </c>
    </row>
    <row r="163" spans="2:64" s="15" customFormat="1" ht="27" customHeight="1" x14ac:dyDescent="0.3">
      <c r="B163" s="16"/>
      <c r="C163" s="88" t="s">
        <v>164</v>
      </c>
      <c r="D163" s="88" t="s">
        <v>83</v>
      </c>
      <c r="E163" s="89" t="s">
        <v>165</v>
      </c>
      <c r="F163" s="152" t="s">
        <v>166</v>
      </c>
      <c r="G163" s="153"/>
      <c r="H163" s="153"/>
      <c r="I163" s="153"/>
      <c r="J163" s="90" t="s">
        <v>112</v>
      </c>
      <c r="K163" s="91">
        <v>21</v>
      </c>
      <c r="L163" s="166"/>
      <c r="M163" s="155"/>
      <c r="N163" s="156">
        <f>ROUND($L$163*$K$163,2)</f>
        <v>0</v>
      </c>
      <c r="O163" s="153"/>
      <c r="P163" s="153"/>
      <c r="Q163" s="153"/>
      <c r="R163" s="18"/>
      <c r="T163" s="92"/>
      <c r="U163" s="93" t="s">
        <v>33</v>
      </c>
      <c r="V163" s="94">
        <v>0.06</v>
      </c>
      <c r="W163" s="94">
        <f>$V$163*$K$163</f>
        <v>1.26</v>
      </c>
      <c r="X163" s="94">
        <v>1.2E-4</v>
      </c>
      <c r="Y163" s="94">
        <f>$X$163*$K$163</f>
        <v>2.5200000000000001E-3</v>
      </c>
      <c r="Z163" s="94">
        <v>0</v>
      </c>
      <c r="AA163" s="95">
        <f>$Z$163*$K$163</f>
        <v>0</v>
      </c>
      <c r="AD163" s="171"/>
      <c r="AE163" s="172"/>
      <c r="AR163" s="15" t="s">
        <v>87</v>
      </c>
      <c r="AT163" s="15" t="s">
        <v>83</v>
      </c>
      <c r="AU163" s="15" t="s">
        <v>88</v>
      </c>
      <c r="AY163" s="15" t="s">
        <v>82</v>
      </c>
      <c r="BE163" s="96">
        <f>IF($U$163="základní",$N$163,0)</f>
        <v>0</v>
      </c>
      <c r="BF163" s="96">
        <f>IF($U$163="snížená",$N$163,0)</f>
        <v>0</v>
      </c>
      <c r="BG163" s="96">
        <f>IF($U$163="zákl. přenesená",$N$163,0)</f>
        <v>0</v>
      </c>
      <c r="BH163" s="96">
        <f>IF($U$163="sníž. přenesená",$N$163,0)</f>
        <v>0</v>
      </c>
      <c r="BI163" s="96">
        <f>IF($U$163="nulová",$N$163,0)</f>
        <v>0</v>
      </c>
      <c r="BJ163" s="15" t="s">
        <v>80</v>
      </c>
      <c r="BK163" s="96">
        <f>ROUND($L$163*$K$163,2)</f>
        <v>0</v>
      </c>
      <c r="BL163" s="15" t="s">
        <v>87</v>
      </c>
    </row>
    <row r="164" spans="2:64" s="15" customFormat="1" ht="15.75" customHeight="1" x14ac:dyDescent="0.3">
      <c r="B164" s="97"/>
      <c r="E164" s="98"/>
      <c r="F164" s="157" t="s">
        <v>167</v>
      </c>
      <c r="G164" s="158"/>
      <c r="H164" s="158"/>
      <c r="I164" s="158"/>
      <c r="K164" s="98"/>
      <c r="R164" s="99"/>
      <c r="T164" s="100"/>
      <c r="AA164" s="101"/>
      <c r="AD164" s="75"/>
      <c r="AE164" s="75"/>
      <c r="AT164" s="98" t="s">
        <v>90</v>
      </c>
      <c r="AU164" s="98" t="s">
        <v>88</v>
      </c>
      <c r="AV164" s="98" t="s">
        <v>80</v>
      </c>
      <c r="AW164" s="98" t="s">
        <v>52</v>
      </c>
      <c r="AX164" s="98" t="s">
        <v>81</v>
      </c>
      <c r="AY164" s="98" t="s">
        <v>82</v>
      </c>
    </row>
    <row r="165" spans="2:64" s="15" customFormat="1" ht="15.75" customHeight="1" x14ac:dyDescent="0.3">
      <c r="B165" s="102"/>
      <c r="E165" s="103"/>
      <c r="F165" s="164" t="s">
        <v>168</v>
      </c>
      <c r="G165" s="165"/>
      <c r="H165" s="165"/>
      <c r="I165" s="165"/>
      <c r="K165" s="104">
        <v>21</v>
      </c>
      <c r="R165" s="105"/>
      <c r="T165" s="106"/>
      <c r="AA165" s="107"/>
      <c r="AD165" s="75"/>
      <c r="AE165" s="75"/>
      <c r="AT165" s="103" t="s">
        <v>90</v>
      </c>
      <c r="AU165" s="103" t="s">
        <v>88</v>
      </c>
      <c r="AV165" s="103" t="s">
        <v>9</v>
      </c>
      <c r="AW165" s="103" t="s">
        <v>52</v>
      </c>
      <c r="AX165" s="103" t="s">
        <v>80</v>
      </c>
      <c r="AY165" s="103" t="s">
        <v>82</v>
      </c>
    </row>
    <row r="166" spans="2:64" s="15" customFormat="1" ht="27" customHeight="1" x14ac:dyDescent="0.3">
      <c r="B166" s="16"/>
      <c r="C166" s="88" t="s">
        <v>169</v>
      </c>
      <c r="D166" s="88" t="s">
        <v>83</v>
      </c>
      <c r="E166" s="89" t="s">
        <v>170</v>
      </c>
      <c r="F166" s="152" t="s">
        <v>171</v>
      </c>
      <c r="G166" s="153"/>
      <c r="H166" s="153"/>
      <c r="I166" s="153"/>
      <c r="J166" s="90" t="s">
        <v>112</v>
      </c>
      <c r="K166" s="91">
        <v>136</v>
      </c>
      <c r="L166" s="166"/>
      <c r="M166" s="155"/>
      <c r="N166" s="156">
        <f>ROUND($L$166*$K$166,2)</f>
        <v>0</v>
      </c>
      <c r="O166" s="153"/>
      <c r="P166" s="153"/>
      <c r="Q166" s="153"/>
      <c r="R166" s="18"/>
      <c r="T166" s="92"/>
      <c r="U166" s="93" t="s">
        <v>33</v>
      </c>
      <c r="V166" s="94">
        <v>0.51</v>
      </c>
      <c r="W166" s="94">
        <f>$V$166*$K$166</f>
        <v>69.36</v>
      </c>
      <c r="X166" s="94">
        <v>0</v>
      </c>
      <c r="Y166" s="94">
        <f>$X$166*$K$166</f>
        <v>0</v>
      </c>
      <c r="Z166" s="94">
        <v>0</v>
      </c>
      <c r="AA166" s="95">
        <f>$Z$166*$K$166</f>
        <v>0</v>
      </c>
      <c r="AD166" s="171"/>
      <c r="AE166" s="172"/>
      <c r="AR166" s="15" t="s">
        <v>87</v>
      </c>
      <c r="AT166" s="15" t="s">
        <v>83</v>
      </c>
      <c r="AU166" s="15" t="s">
        <v>88</v>
      </c>
      <c r="AY166" s="15" t="s">
        <v>82</v>
      </c>
      <c r="BE166" s="96">
        <f>IF($U$166="základní",$N$166,0)</f>
        <v>0</v>
      </c>
      <c r="BF166" s="96">
        <f>IF($U$166="snížená",$N$166,0)</f>
        <v>0</v>
      </c>
      <c r="BG166" s="96">
        <f>IF($U$166="zákl. přenesená",$N$166,0)</f>
        <v>0</v>
      </c>
      <c r="BH166" s="96">
        <f>IF($U$166="sníž. přenesená",$N$166,0)</f>
        <v>0</v>
      </c>
      <c r="BI166" s="96">
        <f>IF($U$166="nulová",$N$166,0)</f>
        <v>0</v>
      </c>
      <c r="BJ166" s="15" t="s">
        <v>80</v>
      </c>
      <c r="BK166" s="96">
        <f>ROUND($L$166*$K$166,2)</f>
        <v>0</v>
      </c>
      <c r="BL166" s="15" t="s">
        <v>87</v>
      </c>
    </row>
    <row r="167" spans="2:64" s="15" customFormat="1" ht="15.75" customHeight="1" x14ac:dyDescent="0.3">
      <c r="B167" s="97"/>
      <c r="E167" s="98"/>
      <c r="F167" s="157" t="s">
        <v>172</v>
      </c>
      <c r="G167" s="158"/>
      <c r="H167" s="158"/>
      <c r="I167" s="158"/>
      <c r="K167" s="98"/>
      <c r="R167" s="99"/>
      <c r="T167" s="100"/>
      <c r="AA167" s="101"/>
      <c r="AD167" s="75"/>
      <c r="AE167" s="75"/>
      <c r="AT167" s="98" t="s">
        <v>90</v>
      </c>
      <c r="AU167" s="98" t="s">
        <v>88</v>
      </c>
      <c r="AV167" s="98" t="s">
        <v>80</v>
      </c>
      <c r="AW167" s="98" t="s">
        <v>52</v>
      </c>
      <c r="AX167" s="98" t="s">
        <v>81</v>
      </c>
      <c r="AY167" s="98" t="s">
        <v>82</v>
      </c>
    </row>
    <row r="168" spans="2:64" s="15" customFormat="1" ht="15.75" customHeight="1" x14ac:dyDescent="0.3">
      <c r="B168" s="97"/>
      <c r="E168" s="98"/>
      <c r="F168" s="157" t="s">
        <v>173</v>
      </c>
      <c r="G168" s="158"/>
      <c r="H168" s="158"/>
      <c r="I168" s="158"/>
      <c r="K168" s="98"/>
      <c r="R168" s="99"/>
      <c r="T168" s="100"/>
      <c r="AA168" s="101"/>
      <c r="AD168" s="75"/>
      <c r="AE168" s="75"/>
      <c r="AT168" s="98" t="s">
        <v>90</v>
      </c>
      <c r="AU168" s="98" t="s">
        <v>88</v>
      </c>
      <c r="AV168" s="98" t="s">
        <v>80</v>
      </c>
      <c r="AW168" s="98" t="s">
        <v>52</v>
      </c>
      <c r="AX168" s="98" t="s">
        <v>81</v>
      </c>
      <c r="AY168" s="98" t="s">
        <v>82</v>
      </c>
    </row>
    <row r="169" spans="2:64" s="15" customFormat="1" ht="15.75" customHeight="1" x14ac:dyDescent="0.3">
      <c r="B169" s="102"/>
      <c r="E169" s="103"/>
      <c r="F169" s="164" t="s">
        <v>174</v>
      </c>
      <c r="G169" s="165"/>
      <c r="H169" s="165"/>
      <c r="I169" s="165"/>
      <c r="K169" s="104">
        <v>26</v>
      </c>
      <c r="R169" s="105"/>
      <c r="T169" s="106"/>
      <c r="AA169" s="107"/>
      <c r="AD169" s="75"/>
      <c r="AE169" s="75"/>
      <c r="AT169" s="103" t="s">
        <v>90</v>
      </c>
      <c r="AU169" s="103" t="s">
        <v>88</v>
      </c>
      <c r="AV169" s="103" t="s">
        <v>9</v>
      </c>
      <c r="AW169" s="103" t="s">
        <v>52</v>
      </c>
      <c r="AX169" s="103" t="s">
        <v>81</v>
      </c>
      <c r="AY169" s="103" t="s">
        <v>82</v>
      </c>
    </row>
    <row r="170" spans="2:64" s="15" customFormat="1" ht="15.75" customHeight="1" x14ac:dyDescent="0.3">
      <c r="B170" s="97"/>
      <c r="E170" s="98"/>
      <c r="F170" s="157" t="s">
        <v>175</v>
      </c>
      <c r="G170" s="158"/>
      <c r="H170" s="158"/>
      <c r="I170" s="158"/>
      <c r="K170" s="98"/>
      <c r="R170" s="99"/>
      <c r="T170" s="100"/>
      <c r="AA170" s="101"/>
      <c r="AD170" s="75"/>
      <c r="AE170" s="75"/>
      <c r="AT170" s="98" t="s">
        <v>90</v>
      </c>
      <c r="AU170" s="98" t="s">
        <v>88</v>
      </c>
      <c r="AV170" s="98" t="s">
        <v>80</v>
      </c>
      <c r="AW170" s="98" t="s">
        <v>52</v>
      </c>
      <c r="AX170" s="98" t="s">
        <v>81</v>
      </c>
      <c r="AY170" s="98" t="s">
        <v>82</v>
      </c>
    </row>
    <row r="171" spans="2:64" s="15" customFormat="1" ht="15.75" customHeight="1" x14ac:dyDescent="0.3">
      <c r="B171" s="102"/>
      <c r="E171" s="103"/>
      <c r="F171" s="164" t="s">
        <v>176</v>
      </c>
      <c r="G171" s="165"/>
      <c r="H171" s="165"/>
      <c r="I171" s="165"/>
      <c r="K171" s="104">
        <v>218</v>
      </c>
      <c r="R171" s="105"/>
      <c r="T171" s="106"/>
      <c r="AA171" s="107"/>
      <c r="AD171" s="75"/>
      <c r="AE171" s="75"/>
      <c r="AT171" s="103" t="s">
        <v>90</v>
      </c>
      <c r="AU171" s="103" t="s">
        <v>88</v>
      </c>
      <c r="AV171" s="103" t="s">
        <v>9</v>
      </c>
      <c r="AW171" s="103" t="s">
        <v>52</v>
      </c>
      <c r="AX171" s="103" t="s">
        <v>81</v>
      </c>
      <c r="AY171" s="103" t="s">
        <v>82</v>
      </c>
    </row>
    <row r="172" spans="2:64" s="15" customFormat="1" ht="15.75" customHeight="1" x14ac:dyDescent="0.3">
      <c r="B172" s="114"/>
      <c r="E172" s="115"/>
      <c r="F172" s="169" t="s">
        <v>177</v>
      </c>
      <c r="G172" s="170"/>
      <c r="H172" s="170"/>
      <c r="I172" s="170"/>
      <c r="K172" s="116">
        <v>244</v>
      </c>
      <c r="R172" s="117"/>
      <c r="T172" s="118"/>
      <c r="AA172" s="119"/>
      <c r="AD172" s="75"/>
      <c r="AE172" s="75"/>
      <c r="AT172" s="115" t="s">
        <v>90</v>
      </c>
      <c r="AU172" s="115" t="s">
        <v>88</v>
      </c>
      <c r="AV172" s="115" t="s">
        <v>88</v>
      </c>
      <c r="AW172" s="115" t="s">
        <v>52</v>
      </c>
      <c r="AX172" s="115" t="s">
        <v>81</v>
      </c>
      <c r="AY172" s="115" t="s">
        <v>82</v>
      </c>
    </row>
    <row r="173" spans="2:64" s="15" customFormat="1" ht="15.75" customHeight="1" x14ac:dyDescent="0.3">
      <c r="B173" s="97"/>
      <c r="E173" s="98"/>
      <c r="F173" s="157" t="s">
        <v>178</v>
      </c>
      <c r="G173" s="158"/>
      <c r="H173" s="158"/>
      <c r="I173" s="158"/>
      <c r="K173" s="98"/>
      <c r="R173" s="99"/>
      <c r="T173" s="100"/>
      <c r="AA173" s="101"/>
      <c r="AD173" s="75"/>
      <c r="AE173" s="75"/>
      <c r="AT173" s="98" t="s">
        <v>90</v>
      </c>
      <c r="AU173" s="98" t="s">
        <v>88</v>
      </c>
      <c r="AV173" s="98" t="s">
        <v>80</v>
      </c>
      <c r="AW173" s="98" t="s">
        <v>52</v>
      </c>
      <c r="AX173" s="98" t="s">
        <v>81</v>
      </c>
      <c r="AY173" s="98" t="s">
        <v>82</v>
      </c>
    </row>
    <row r="174" spans="2:64" s="15" customFormat="1" ht="15.75" customHeight="1" x14ac:dyDescent="0.3">
      <c r="B174" s="102"/>
      <c r="E174" s="103"/>
      <c r="F174" s="164" t="s">
        <v>179</v>
      </c>
      <c r="G174" s="165"/>
      <c r="H174" s="165"/>
      <c r="I174" s="165"/>
      <c r="K174" s="104">
        <v>49</v>
      </c>
      <c r="R174" s="105"/>
      <c r="T174" s="106"/>
      <c r="AA174" s="107"/>
      <c r="AD174" s="75"/>
      <c r="AE174" s="75"/>
      <c r="AT174" s="103" t="s">
        <v>90</v>
      </c>
      <c r="AU174" s="103" t="s">
        <v>88</v>
      </c>
      <c r="AV174" s="103" t="s">
        <v>9</v>
      </c>
      <c r="AW174" s="103" t="s">
        <v>52</v>
      </c>
      <c r="AX174" s="103" t="s">
        <v>81</v>
      </c>
      <c r="AY174" s="103" t="s">
        <v>82</v>
      </c>
    </row>
    <row r="175" spans="2:64" s="15" customFormat="1" ht="15.75" customHeight="1" x14ac:dyDescent="0.3">
      <c r="B175" s="114"/>
      <c r="E175" s="115"/>
      <c r="F175" s="169" t="s">
        <v>180</v>
      </c>
      <c r="G175" s="170"/>
      <c r="H175" s="170"/>
      <c r="I175" s="170"/>
      <c r="K175" s="116">
        <v>49</v>
      </c>
      <c r="R175" s="117"/>
      <c r="T175" s="118"/>
      <c r="AA175" s="119"/>
      <c r="AD175" s="75"/>
      <c r="AE175" s="75"/>
      <c r="AT175" s="115" t="s">
        <v>90</v>
      </c>
      <c r="AU175" s="115" t="s">
        <v>88</v>
      </c>
      <c r="AV175" s="115" t="s">
        <v>88</v>
      </c>
      <c r="AW175" s="115" t="s">
        <v>52</v>
      </c>
      <c r="AX175" s="115" t="s">
        <v>81</v>
      </c>
      <c r="AY175" s="115" t="s">
        <v>82</v>
      </c>
    </row>
    <row r="176" spans="2:64" s="15" customFormat="1" ht="15.75" customHeight="1" x14ac:dyDescent="0.3">
      <c r="B176" s="97"/>
      <c r="E176" s="98"/>
      <c r="F176" s="157" t="s">
        <v>181</v>
      </c>
      <c r="G176" s="158"/>
      <c r="H176" s="158"/>
      <c r="I176" s="158"/>
      <c r="K176" s="98"/>
      <c r="R176" s="99"/>
      <c r="T176" s="100"/>
      <c r="AA176" s="101"/>
      <c r="AD176" s="75"/>
      <c r="AE176" s="75"/>
      <c r="AT176" s="98" t="s">
        <v>90</v>
      </c>
      <c r="AU176" s="98" t="s">
        <v>88</v>
      </c>
      <c r="AV176" s="98" t="s">
        <v>80</v>
      </c>
      <c r="AW176" s="98" t="s">
        <v>52</v>
      </c>
      <c r="AX176" s="98" t="s">
        <v>81</v>
      </c>
      <c r="AY176" s="98" t="s">
        <v>82</v>
      </c>
    </row>
    <row r="177" spans="2:64" s="15" customFormat="1" ht="15.75" customHeight="1" x14ac:dyDescent="0.3">
      <c r="B177" s="97"/>
      <c r="E177" s="98"/>
      <c r="F177" s="157" t="s">
        <v>141</v>
      </c>
      <c r="G177" s="158"/>
      <c r="H177" s="158"/>
      <c r="I177" s="158"/>
      <c r="K177" s="98"/>
      <c r="R177" s="99"/>
      <c r="T177" s="100"/>
      <c r="AA177" s="101"/>
      <c r="AD177" s="75"/>
      <c r="AE177" s="75"/>
      <c r="AT177" s="98" t="s">
        <v>90</v>
      </c>
      <c r="AU177" s="98" t="s">
        <v>88</v>
      </c>
      <c r="AV177" s="98" t="s">
        <v>80</v>
      </c>
      <c r="AW177" s="98" t="s">
        <v>52</v>
      </c>
      <c r="AX177" s="98" t="s">
        <v>81</v>
      </c>
      <c r="AY177" s="98" t="s">
        <v>82</v>
      </c>
    </row>
    <row r="178" spans="2:64" s="15" customFormat="1" ht="15.75" customHeight="1" x14ac:dyDescent="0.3">
      <c r="B178" s="102"/>
      <c r="E178" s="103"/>
      <c r="F178" s="164" t="s">
        <v>142</v>
      </c>
      <c r="G178" s="165"/>
      <c r="H178" s="165"/>
      <c r="I178" s="165"/>
      <c r="K178" s="104">
        <v>-157</v>
      </c>
      <c r="R178" s="105"/>
      <c r="T178" s="106"/>
      <c r="AA178" s="107"/>
      <c r="AD178" s="75"/>
      <c r="AE178" s="75"/>
      <c r="AT178" s="103" t="s">
        <v>90</v>
      </c>
      <c r="AU178" s="103" t="s">
        <v>88</v>
      </c>
      <c r="AV178" s="103" t="s">
        <v>9</v>
      </c>
      <c r="AW178" s="103" t="s">
        <v>52</v>
      </c>
      <c r="AX178" s="103" t="s">
        <v>81</v>
      </c>
      <c r="AY178" s="103" t="s">
        <v>82</v>
      </c>
    </row>
    <row r="179" spans="2:64" s="15" customFormat="1" ht="15.75" customHeight="1" x14ac:dyDescent="0.3">
      <c r="B179" s="108"/>
      <c r="E179" s="109"/>
      <c r="F179" s="167" t="s">
        <v>143</v>
      </c>
      <c r="G179" s="168"/>
      <c r="H179" s="168"/>
      <c r="I179" s="168"/>
      <c r="K179" s="110">
        <v>136</v>
      </c>
      <c r="R179" s="111"/>
      <c r="T179" s="112"/>
      <c r="AA179" s="113"/>
      <c r="AD179" s="75"/>
      <c r="AE179" s="75"/>
      <c r="AT179" s="109" t="s">
        <v>90</v>
      </c>
      <c r="AU179" s="109" t="s">
        <v>88</v>
      </c>
      <c r="AV179" s="109" t="s">
        <v>87</v>
      </c>
      <c r="AW179" s="109" t="s">
        <v>52</v>
      </c>
      <c r="AX179" s="109" t="s">
        <v>80</v>
      </c>
      <c r="AY179" s="109" t="s">
        <v>82</v>
      </c>
    </row>
    <row r="180" spans="2:64" s="15" customFormat="1" ht="27" customHeight="1" x14ac:dyDescent="0.3">
      <c r="B180" s="16"/>
      <c r="C180" s="88" t="s">
        <v>182</v>
      </c>
      <c r="D180" s="88" t="s">
        <v>83</v>
      </c>
      <c r="E180" s="89" t="s">
        <v>183</v>
      </c>
      <c r="F180" s="152" t="s">
        <v>184</v>
      </c>
      <c r="G180" s="153"/>
      <c r="H180" s="153"/>
      <c r="I180" s="153"/>
      <c r="J180" s="90" t="s">
        <v>112</v>
      </c>
      <c r="K180" s="91">
        <v>157</v>
      </c>
      <c r="L180" s="166"/>
      <c r="M180" s="155"/>
      <c r="N180" s="156">
        <f>ROUND($L$180*$K$180,2)</f>
        <v>0</v>
      </c>
      <c r="O180" s="153"/>
      <c r="P180" s="153"/>
      <c r="Q180" s="153"/>
      <c r="R180" s="18"/>
      <c r="T180" s="92"/>
      <c r="U180" s="93" t="s">
        <v>33</v>
      </c>
      <c r="V180" s="94">
        <v>0.40400000000000003</v>
      </c>
      <c r="W180" s="94">
        <f>$V$180*$K$180</f>
        <v>63.428000000000004</v>
      </c>
      <c r="X180" s="94">
        <v>0</v>
      </c>
      <c r="Y180" s="94">
        <f>$X$180*$K$180</f>
        <v>0</v>
      </c>
      <c r="Z180" s="94">
        <v>0</v>
      </c>
      <c r="AA180" s="95">
        <f>$Z$180*$K$180</f>
        <v>0</v>
      </c>
      <c r="AD180" s="171"/>
      <c r="AE180" s="172"/>
      <c r="AR180" s="15" t="s">
        <v>87</v>
      </c>
      <c r="AT180" s="15" t="s">
        <v>83</v>
      </c>
      <c r="AU180" s="15" t="s">
        <v>88</v>
      </c>
      <c r="AY180" s="15" t="s">
        <v>82</v>
      </c>
      <c r="BE180" s="96">
        <f>IF($U$180="základní",$N$180,0)</f>
        <v>0</v>
      </c>
      <c r="BF180" s="96">
        <f>IF($U$180="snížená",$N$180,0)</f>
        <v>0</v>
      </c>
      <c r="BG180" s="96">
        <f>IF($U$180="zákl. přenesená",$N$180,0)</f>
        <v>0</v>
      </c>
      <c r="BH180" s="96">
        <f>IF($U$180="sníž. přenesená",$N$180,0)</f>
        <v>0</v>
      </c>
      <c r="BI180" s="96">
        <f>IF($U$180="nulová",$N$180,0)</f>
        <v>0</v>
      </c>
      <c r="BJ180" s="15" t="s">
        <v>80</v>
      </c>
      <c r="BK180" s="96">
        <f>ROUND($L$180*$K$180,2)</f>
        <v>0</v>
      </c>
      <c r="BL180" s="15" t="s">
        <v>87</v>
      </c>
    </row>
    <row r="181" spans="2:64" s="15" customFormat="1" ht="15.75" customHeight="1" x14ac:dyDescent="0.3">
      <c r="B181" s="97"/>
      <c r="E181" s="98"/>
      <c r="F181" s="157" t="s">
        <v>185</v>
      </c>
      <c r="G181" s="158"/>
      <c r="H181" s="158"/>
      <c r="I181" s="158"/>
      <c r="K181" s="98"/>
      <c r="R181" s="99"/>
      <c r="T181" s="100"/>
      <c r="AA181" s="101"/>
      <c r="AD181" s="75"/>
      <c r="AE181" s="75"/>
      <c r="AT181" s="98" t="s">
        <v>90</v>
      </c>
      <c r="AU181" s="98" t="s">
        <v>88</v>
      </c>
      <c r="AV181" s="98" t="s">
        <v>80</v>
      </c>
      <c r="AW181" s="98" t="s">
        <v>52</v>
      </c>
      <c r="AX181" s="98" t="s">
        <v>81</v>
      </c>
      <c r="AY181" s="98" t="s">
        <v>82</v>
      </c>
    </row>
    <row r="182" spans="2:64" s="15" customFormat="1" ht="15.75" customHeight="1" x14ac:dyDescent="0.3">
      <c r="B182" s="97"/>
      <c r="E182" s="98"/>
      <c r="F182" s="157" t="s">
        <v>141</v>
      </c>
      <c r="G182" s="158"/>
      <c r="H182" s="158"/>
      <c r="I182" s="158"/>
      <c r="K182" s="98"/>
      <c r="R182" s="99"/>
      <c r="T182" s="100"/>
      <c r="AA182" s="101"/>
      <c r="AD182" s="75"/>
      <c r="AE182" s="75"/>
      <c r="AT182" s="98" t="s">
        <v>90</v>
      </c>
      <c r="AU182" s="98" t="s">
        <v>88</v>
      </c>
      <c r="AV182" s="98" t="s">
        <v>80</v>
      </c>
      <c r="AW182" s="98" t="s">
        <v>52</v>
      </c>
      <c r="AX182" s="98" t="s">
        <v>81</v>
      </c>
      <c r="AY182" s="98" t="s">
        <v>82</v>
      </c>
    </row>
    <row r="183" spans="2:64" s="15" customFormat="1" ht="15.75" customHeight="1" x14ac:dyDescent="0.3">
      <c r="B183" s="102"/>
      <c r="E183" s="103"/>
      <c r="F183" s="164" t="s">
        <v>148</v>
      </c>
      <c r="G183" s="165"/>
      <c r="H183" s="165"/>
      <c r="I183" s="165"/>
      <c r="K183" s="104">
        <v>157</v>
      </c>
      <c r="R183" s="105"/>
      <c r="T183" s="106"/>
      <c r="AA183" s="107"/>
      <c r="AD183" s="75"/>
      <c r="AE183" s="75"/>
      <c r="AT183" s="103" t="s">
        <v>90</v>
      </c>
      <c r="AU183" s="103" t="s">
        <v>88</v>
      </c>
      <c r="AV183" s="103" t="s">
        <v>9</v>
      </c>
      <c r="AW183" s="103" t="s">
        <v>52</v>
      </c>
      <c r="AX183" s="103" t="s">
        <v>80</v>
      </c>
      <c r="AY183" s="103" t="s">
        <v>82</v>
      </c>
    </row>
    <row r="184" spans="2:64" s="78" customFormat="1" ht="23.25" customHeight="1" x14ac:dyDescent="0.3">
      <c r="B184" s="77"/>
      <c r="D184" s="87" t="s">
        <v>59</v>
      </c>
      <c r="N184" s="150">
        <f>$BK$184</f>
        <v>0</v>
      </c>
      <c r="O184" s="151"/>
      <c r="P184" s="151"/>
      <c r="Q184" s="151"/>
      <c r="R184" s="80"/>
      <c r="T184" s="81"/>
      <c r="W184" s="82">
        <f>SUM($W$185:$W$201)</f>
        <v>99.144999999999996</v>
      </c>
      <c r="Y184" s="82">
        <f>SUM($Y$185:$Y$201)</f>
        <v>0</v>
      </c>
      <c r="AA184" s="83">
        <f>SUM($AA$185:$AA$201)</f>
        <v>0</v>
      </c>
      <c r="AD184" s="84"/>
      <c r="AE184" s="84"/>
      <c r="AR184" s="85" t="s">
        <v>80</v>
      </c>
      <c r="AT184" s="85" t="s">
        <v>79</v>
      </c>
      <c r="AU184" s="85" t="s">
        <v>9</v>
      </c>
      <c r="AY184" s="85" t="s">
        <v>82</v>
      </c>
      <c r="BK184" s="86">
        <f>SUM($BK$185:$BK$201)</f>
        <v>0</v>
      </c>
    </row>
    <row r="185" spans="2:64" s="15" customFormat="1" ht="39" customHeight="1" x14ac:dyDescent="0.3">
      <c r="B185" s="16"/>
      <c r="C185" s="88" t="s">
        <v>186</v>
      </c>
      <c r="D185" s="88" t="s">
        <v>83</v>
      </c>
      <c r="E185" s="89" t="s">
        <v>187</v>
      </c>
      <c r="F185" s="152" t="s">
        <v>188</v>
      </c>
      <c r="G185" s="153"/>
      <c r="H185" s="153"/>
      <c r="I185" s="153"/>
      <c r="J185" s="90" t="s">
        <v>112</v>
      </c>
      <c r="K185" s="91">
        <v>395</v>
      </c>
      <c r="L185" s="166"/>
      <c r="M185" s="155"/>
      <c r="N185" s="156">
        <f>ROUND($L$185*$K$185,2)</f>
        <v>0</v>
      </c>
      <c r="O185" s="153"/>
      <c r="P185" s="153"/>
      <c r="Q185" s="153"/>
      <c r="R185" s="18"/>
      <c r="T185" s="92"/>
      <c r="U185" s="93" t="s">
        <v>33</v>
      </c>
      <c r="V185" s="94">
        <v>0.154</v>
      </c>
      <c r="W185" s="94">
        <f>$V$185*$K$185</f>
        <v>60.83</v>
      </c>
      <c r="X185" s="94">
        <v>0</v>
      </c>
      <c r="Y185" s="94">
        <f>$X$185*$K$185</f>
        <v>0</v>
      </c>
      <c r="Z185" s="94">
        <v>0</v>
      </c>
      <c r="AA185" s="95">
        <f>$Z$185*$K$185</f>
        <v>0</v>
      </c>
      <c r="AD185" s="171"/>
      <c r="AE185" s="172"/>
      <c r="AR185" s="15" t="s">
        <v>87</v>
      </c>
      <c r="AT185" s="15" t="s">
        <v>83</v>
      </c>
      <c r="AU185" s="15" t="s">
        <v>88</v>
      </c>
      <c r="AY185" s="15" t="s">
        <v>82</v>
      </c>
      <c r="BE185" s="96">
        <f>IF($U$185="základní",$N$185,0)</f>
        <v>0</v>
      </c>
      <c r="BF185" s="96">
        <f>IF($U$185="snížená",$N$185,0)</f>
        <v>0</v>
      </c>
      <c r="BG185" s="96">
        <f>IF($U$185="zákl. přenesená",$N$185,0)</f>
        <v>0</v>
      </c>
      <c r="BH185" s="96">
        <f>IF($U$185="sníž. přenesená",$N$185,0)</f>
        <v>0</v>
      </c>
      <c r="BI185" s="96">
        <f>IF($U$185="nulová",$N$185,0)</f>
        <v>0</v>
      </c>
      <c r="BJ185" s="15" t="s">
        <v>80</v>
      </c>
      <c r="BK185" s="96">
        <f>ROUND($L$185*$K$185,2)</f>
        <v>0</v>
      </c>
      <c r="BL185" s="15" t="s">
        <v>87</v>
      </c>
    </row>
    <row r="186" spans="2:64" s="15" customFormat="1" ht="15.75" customHeight="1" x14ac:dyDescent="0.3">
      <c r="B186" s="97"/>
      <c r="E186" s="98"/>
      <c r="F186" s="157" t="s">
        <v>189</v>
      </c>
      <c r="G186" s="158"/>
      <c r="H186" s="158"/>
      <c r="I186" s="158"/>
      <c r="K186" s="98"/>
      <c r="R186" s="99"/>
      <c r="T186" s="100"/>
      <c r="AA186" s="101"/>
      <c r="AD186" s="75"/>
      <c r="AE186" s="75"/>
      <c r="AT186" s="98" t="s">
        <v>90</v>
      </c>
      <c r="AU186" s="98" t="s">
        <v>88</v>
      </c>
      <c r="AV186" s="98" t="s">
        <v>80</v>
      </c>
      <c r="AW186" s="98" t="s">
        <v>52</v>
      </c>
      <c r="AX186" s="98" t="s">
        <v>81</v>
      </c>
      <c r="AY186" s="98" t="s">
        <v>82</v>
      </c>
    </row>
    <row r="187" spans="2:64" s="15" customFormat="1" ht="15.75" customHeight="1" x14ac:dyDescent="0.3">
      <c r="B187" s="102"/>
      <c r="E187" s="103"/>
      <c r="F187" s="164" t="s">
        <v>190</v>
      </c>
      <c r="G187" s="165"/>
      <c r="H187" s="165"/>
      <c r="I187" s="165"/>
      <c r="K187" s="104">
        <v>36.72</v>
      </c>
      <c r="R187" s="105"/>
      <c r="T187" s="106"/>
      <c r="AA187" s="107"/>
      <c r="AD187" s="75"/>
      <c r="AE187" s="75"/>
      <c r="AT187" s="103" t="s">
        <v>90</v>
      </c>
      <c r="AU187" s="103" t="s">
        <v>88</v>
      </c>
      <c r="AV187" s="103" t="s">
        <v>9</v>
      </c>
      <c r="AW187" s="103" t="s">
        <v>52</v>
      </c>
      <c r="AX187" s="103" t="s">
        <v>81</v>
      </c>
      <c r="AY187" s="103" t="s">
        <v>82</v>
      </c>
    </row>
    <row r="188" spans="2:64" s="15" customFormat="1" ht="15.75" customHeight="1" x14ac:dyDescent="0.3">
      <c r="B188" s="102"/>
      <c r="E188" s="103"/>
      <c r="F188" s="164" t="s">
        <v>191</v>
      </c>
      <c r="G188" s="165"/>
      <c r="H188" s="165"/>
      <c r="I188" s="165"/>
      <c r="K188" s="104">
        <v>30</v>
      </c>
      <c r="R188" s="105"/>
      <c r="T188" s="106"/>
      <c r="AA188" s="107"/>
      <c r="AD188" s="75"/>
      <c r="AE188" s="75"/>
      <c r="AT188" s="103" t="s">
        <v>90</v>
      </c>
      <c r="AU188" s="103" t="s">
        <v>88</v>
      </c>
      <c r="AV188" s="103" t="s">
        <v>9</v>
      </c>
      <c r="AW188" s="103" t="s">
        <v>52</v>
      </c>
      <c r="AX188" s="103" t="s">
        <v>81</v>
      </c>
      <c r="AY188" s="103" t="s">
        <v>82</v>
      </c>
    </row>
    <row r="189" spans="2:64" s="15" customFormat="1" ht="15.75" customHeight="1" x14ac:dyDescent="0.3">
      <c r="B189" s="102"/>
      <c r="E189" s="103"/>
      <c r="F189" s="164" t="s">
        <v>192</v>
      </c>
      <c r="G189" s="165"/>
      <c r="H189" s="165"/>
      <c r="I189" s="165"/>
      <c r="K189" s="104">
        <v>199</v>
      </c>
      <c r="R189" s="105"/>
      <c r="T189" s="106"/>
      <c r="AA189" s="107"/>
      <c r="AD189" s="75"/>
      <c r="AE189" s="75"/>
      <c r="AT189" s="103" t="s">
        <v>90</v>
      </c>
      <c r="AU189" s="103" t="s">
        <v>88</v>
      </c>
      <c r="AV189" s="103" t="s">
        <v>9</v>
      </c>
      <c r="AW189" s="103" t="s">
        <v>52</v>
      </c>
      <c r="AX189" s="103" t="s">
        <v>81</v>
      </c>
      <c r="AY189" s="103" t="s">
        <v>82</v>
      </c>
    </row>
    <row r="190" spans="2:64" s="15" customFormat="1" ht="15.75" customHeight="1" x14ac:dyDescent="0.3">
      <c r="B190" s="102"/>
      <c r="E190" s="103"/>
      <c r="F190" s="164" t="s">
        <v>193</v>
      </c>
      <c r="G190" s="165"/>
      <c r="H190" s="165"/>
      <c r="I190" s="165"/>
      <c r="K190" s="104">
        <v>4.8</v>
      </c>
      <c r="R190" s="105"/>
      <c r="T190" s="106"/>
      <c r="AA190" s="107"/>
      <c r="AD190" s="75"/>
      <c r="AE190" s="75"/>
      <c r="AT190" s="103" t="s">
        <v>90</v>
      </c>
      <c r="AU190" s="103" t="s">
        <v>88</v>
      </c>
      <c r="AV190" s="103" t="s">
        <v>9</v>
      </c>
      <c r="AW190" s="103" t="s">
        <v>52</v>
      </c>
      <c r="AX190" s="103" t="s">
        <v>81</v>
      </c>
      <c r="AY190" s="103" t="s">
        <v>82</v>
      </c>
    </row>
    <row r="191" spans="2:64" s="15" customFormat="1" ht="15.75" customHeight="1" x14ac:dyDescent="0.3">
      <c r="B191" s="102"/>
      <c r="E191" s="103"/>
      <c r="F191" s="164" t="s">
        <v>194</v>
      </c>
      <c r="G191" s="165"/>
      <c r="H191" s="165"/>
      <c r="I191" s="165"/>
      <c r="K191" s="104">
        <v>29.4</v>
      </c>
      <c r="R191" s="105"/>
      <c r="T191" s="106"/>
      <c r="AA191" s="107"/>
      <c r="AD191" s="75"/>
      <c r="AE191" s="75"/>
      <c r="AT191" s="103" t="s">
        <v>90</v>
      </c>
      <c r="AU191" s="103" t="s">
        <v>88</v>
      </c>
      <c r="AV191" s="103" t="s">
        <v>9</v>
      </c>
      <c r="AW191" s="103" t="s">
        <v>52</v>
      </c>
      <c r="AX191" s="103" t="s">
        <v>81</v>
      </c>
      <c r="AY191" s="103" t="s">
        <v>82</v>
      </c>
    </row>
    <row r="192" spans="2:64" s="15" customFormat="1" ht="15.75" customHeight="1" x14ac:dyDescent="0.3">
      <c r="B192" s="102"/>
      <c r="E192" s="103"/>
      <c r="F192" s="164" t="s">
        <v>195</v>
      </c>
      <c r="G192" s="165"/>
      <c r="H192" s="165"/>
      <c r="I192" s="165"/>
      <c r="K192" s="104">
        <v>4.5</v>
      </c>
      <c r="R192" s="105"/>
      <c r="T192" s="106"/>
      <c r="AA192" s="107"/>
      <c r="AD192" s="75"/>
      <c r="AE192" s="75"/>
      <c r="AT192" s="103" t="s">
        <v>90</v>
      </c>
      <c r="AU192" s="103" t="s">
        <v>88</v>
      </c>
      <c r="AV192" s="103" t="s">
        <v>9</v>
      </c>
      <c r="AW192" s="103" t="s">
        <v>52</v>
      </c>
      <c r="AX192" s="103" t="s">
        <v>81</v>
      </c>
      <c r="AY192" s="103" t="s">
        <v>82</v>
      </c>
    </row>
    <row r="193" spans="2:64" s="15" customFormat="1" ht="15.75" customHeight="1" x14ac:dyDescent="0.3">
      <c r="B193" s="102"/>
      <c r="E193" s="103"/>
      <c r="F193" s="164" t="s">
        <v>196</v>
      </c>
      <c r="G193" s="165"/>
      <c r="H193" s="165"/>
      <c r="I193" s="165"/>
      <c r="K193" s="104">
        <v>82.2</v>
      </c>
      <c r="R193" s="105"/>
      <c r="T193" s="106"/>
      <c r="AA193" s="107"/>
      <c r="AD193" s="75"/>
      <c r="AE193" s="75"/>
      <c r="AT193" s="103" t="s">
        <v>90</v>
      </c>
      <c r="AU193" s="103" t="s">
        <v>88</v>
      </c>
      <c r="AV193" s="103" t="s">
        <v>9</v>
      </c>
      <c r="AW193" s="103" t="s">
        <v>52</v>
      </c>
      <c r="AX193" s="103" t="s">
        <v>81</v>
      </c>
      <c r="AY193" s="103" t="s">
        <v>82</v>
      </c>
    </row>
    <row r="194" spans="2:64" s="15" customFormat="1" ht="15.75" customHeight="1" x14ac:dyDescent="0.3">
      <c r="B194" s="102"/>
      <c r="E194" s="103"/>
      <c r="F194" s="164" t="s">
        <v>197</v>
      </c>
      <c r="G194" s="165"/>
      <c r="H194" s="165"/>
      <c r="I194" s="165"/>
      <c r="K194" s="104">
        <v>7.5</v>
      </c>
      <c r="R194" s="105"/>
      <c r="T194" s="106"/>
      <c r="AA194" s="107"/>
      <c r="AD194" s="75"/>
      <c r="AE194" s="75"/>
      <c r="AT194" s="103" t="s">
        <v>90</v>
      </c>
      <c r="AU194" s="103" t="s">
        <v>88</v>
      </c>
      <c r="AV194" s="103" t="s">
        <v>9</v>
      </c>
      <c r="AW194" s="103" t="s">
        <v>52</v>
      </c>
      <c r="AX194" s="103" t="s">
        <v>81</v>
      </c>
      <c r="AY194" s="103" t="s">
        <v>82</v>
      </c>
    </row>
    <row r="195" spans="2:64" s="15" customFormat="1" ht="15.75" customHeight="1" x14ac:dyDescent="0.3">
      <c r="B195" s="102"/>
      <c r="E195" s="103"/>
      <c r="F195" s="164" t="s">
        <v>198</v>
      </c>
      <c r="G195" s="165"/>
      <c r="H195" s="165"/>
      <c r="I195" s="165"/>
      <c r="K195" s="104">
        <v>0.88</v>
      </c>
      <c r="R195" s="105"/>
      <c r="T195" s="106"/>
      <c r="AA195" s="107"/>
      <c r="AD195" s="75"/>
      <c r="AE195" s="75"/>
      <c r="AT195" s="103" t="s">
        <v>90</v>
      </c>
      <c r="AU195" s="103" t="s">
        <v>88</v>
      </c>
      <c r="AV195" s="103" t="s">
        <v>9</v>
      </c>
      <c r="AW195" s="103" t="s">
        <v>52</v>
      </c>
      <c r="AX195" s="103" t="s">
        <v>81</v>
      </c>
      <c r="AY195" s="103" t="s">
        <v>82</v>
      </c>
    </row>
    <row r="196" spans="2:64" s="15" customFormat="1" ht="15.75" customHeight="1" x14ac:dyDescent="0.3">
      <c r="B196" s="108"/>
      <c r="E196" s="109"/>
      <c r="F196" s="167" t="s">
        <v>143</v>
      </c>
      <c r="G196" s="168"/>
      <c r="H196" s="168"/>
      <c r="I196" s="168"/>
      <c r="K196" s="110">
        <v>395</v>
      </c>
      <c r="R196" s="111"/>
      <c r="T196" s="112"/>
      <c r="AA196" s="113"/>
      <c r="AD196" s="75"/>
      <c r="AE196" s="75"/>
      <c r="AT196" s="109" t="s">
        <v>90</v>
      </c>
      <c r="AU196" s="109" t="s">
        <v>88</v>
      </c>
      <c r="AV196" s="109" t="s">
        <v>87</v>
      </c>
      <c r="AW196" s="109" t="s">
        <v>52</v>
      </c>
      <c r="AX196" s="109" t="s">
        <v>80</v>
      </c>
      <c r="AY196" s="109" t="s">
        <v>82</v>
      </c>
    </row>
    <row r="197" spans="2:64" s="15" customFormat="1" ht="39" customHeight="1" x14ac:dyDescent="0.3">
      <c r="B197" s="16"/>
      <c r="C197" s="88" t="s">
        <v>199</v>
      </c>
      <c r="D197" s="88" t="s">
        <v>83</v>
      </c>
      <c r="E197" s="89" t="s">
        <v>200</v>
      </c>
      <c r="F197" s="152" t="s">
        <v>201</v>
      </c>
      <c r="G197" s="153"/>
      <c r="H197" s="153"/>
      <c r="I197" s="153"/>
      <c r="J197" s="90" t="s">
        <v>112</v>
      </c>
      <c r="K197" s="91">
        <v>11850</v>
      </c>
      <c r="L197" s="166"/>
      <c r="M197" s="155"/>
      <c r="N197" s="156">
        <f>ROUND($L$197*$K$197,2)</f>
        <v>0</v>
      </c>
      <c r="O197" s="153"/>
      <c r="P197" s="153"/>
      <c r="Q197" s="153"/>
      <c r="R197" s="18"/>
      <c r="T197" s="92"/>
      <c r="U197" s="93" t="s">
        <v>33</v>
      </c>
      <c r="V197" s="94">
        <v>0</v>
      </c>
      <c r="W197" s="94">
        <f>$V$197*$K$197</f>
        <v>0</v>
      </c>
      <c r="X197" s="94">
        <v>0</v>
      </c>
      <c r="Y197" s="94">
        <f>$X$197*$K$197</f>
        <v>0</v>
      </c>
      <c r="Z197" s="94">
        <v>0</v>
      </c>
      <c r="AA197" s="95">
        <f>$Z$197*$K$197</f>
        <v>0</v>
      </c>
      <c r="AD197" s="171"/>
      <c r="AE197" s="172"/>
      <c r="AR197" s="15" t="s">
        <v>87</v>
      </c>
      <c r="AT197" s="15" t="s">
        <v>83</v>
      </c>
      <c r="AU197" s="15" t="s">
        <v>88</v>
      </c>
      <c r="AY197" s="15" t="s">
        <v>82</v>
      </c>
      <c r="BE197" s="96">
        <f>IF($U$197="základní",$N$197,0)</f>
        <v>0</v>
      </c>
      <c r="BF197" s="96">
        <f>IF($U$197="snížená",$N$197,0)</f>
        <v>0</v>
      </c>
      <c r="BG197" s="96">
        <f>IF($U$197="zákl. přenesená",$N$197,0)</f>
        <v>0</v>
      </c>
      <c r="BH197" s="96">
        <f>IF($U$197="sníž. přenesená",$N$197,0)</f>
        <v>0</v>
      </c>
      <c r="BI197" s="96">
        <f>IF($U$197="nulová",$N$197,0)</f>
        <v>0</v>
      </c>
      <c r="BJ197" s="15" t="s">
        <v>80</v>
      </c>
      <c r="BK197" s="96">
        <f>ROUND($L$197*$K$197,2)</f>
        <v>0</v>
      </c>
      <c r="BL197" s="15" t="s">
        <v>87</v>
      </c>
    </row>
    <row r="198" spans="2:64" s="15" customFormat="1" ht="15.75" customHeight="1" x14ac:dyDescent="0.3">
      <c r="B198" s="97"/>
      <c r="E198" s="98"/>
      <c r="F198" s="157" t="s">
        <v>202</v>
      </c>
      <c r="G198" s="158"/>
      <c r="H198" s="158"/>
      <c r="I198" s="158"/>
      <c r="K198" s="98"/>
      <c r="R198" s="99"/>
      <c r="T198" s="100"/>
      <c r="AA198" s="101"/>
      <c r="AD198" s="75"/>
      <c r="AE198" s="75"/>
      <c r="AT198" s="98" t="s">
        <v>90</v>
      </c>
      <c r="AU198" s="98" t="s">
        <v>88</v>
      </c>
      <c r="AV198" s="98" t="s">
        <v>80</v>
      </c>
      <c r="AW198" s="98" t="s">
        <v>52</v>
      </c>
      <c r="AX198" s="98" t="s">
        <v>81</v>
      </c>
      <c r="AY198" s="98" t="s">
        <v>82</v>
      </c>
    </row>
    <row r="199" spans="2:64" s="15" customFormat="1" ht="15.75" customHeight="1" x14ac:dyDescent="0.3">
      <c r="B199" s="102"/>
      <c r="E199" s="103"/>
      <c r="F199" s="164" t="s">
        <v>203</v>
      </c>
      <c r="G199" s="165"/>
      <c r="H199" s="165"/>
      <c r="I199" s="165"/>
      <c r="K199" s="104">
        <v>11850</v>
      </c>
      <c r="R199" s="105"/>
      <c r="T199" s="106"/>
      <c r="AA199" s="107"/>
      <c r="AD199" s="75"/>
      <c r="AE199" s="75"/>
      <c r="AT199" s="103" t="s">
        <v>90</v>
      </c>
      <c r="AU199" s="103" t="s">
        <v>88</v>
      </c>
      <c r="AV199" s="103" t="s">
        <v>9</v>
      </c>
      <c r="AW199" s="103" t="s">
        <v>52</v>
      </c>
      <c r="AX199" s="103" t="s">
        <v>80</v>
      </c>
      <c r="AY199" s="103" t="s">
        <v>82</v>
      </c>
    </row>
    <row r="200" spans="2:64" s="15" customFormat="1" ht="39" customHeight="1" x14ac:dyDescent="0.3">
      <c r="B200" s="16"/>
      <c r="C200" s="88" t="s">
        <v>204</v>
      </c>
      <c r="D200" s="88" t="s">
        <v>83</v>
      </c>
      <c r="E200" s="89" t="s">
        <v>205</v>
      </c>
      <c r="F200" s="152" t="s">
        <v>206</v>
      </c>
      <c r="G200" s="153"/>
      <c r="H200" s="153"/>
      <c r="I200" s="153"/>
      <c r="J200" s="90" t="s">
        <v>112</v>
      </c>
      <c r="K200" s="91">
        <v>395</v>
      </c>
      <c r="L200" s="166"/>
      <c r="M200" s="155"/>
      <c r="N200" s="156">
        <f>ROUND($L$200*$K$200,2)</f>
        <v>0</v>
      </c>
      <c r="O200" s="153"/>
      <c r="P200" s="153"/>
      <c r="Q200" s="153"/>
      <c r="R200" s="18"/>
      <c r="T200" s="92"/>
      <c r="U200" s="93" t="s">
        <v>33</v>
      </c>
      <c r="V200" s="94">
        <v>9.7000000000000003E-2</v>
      </c>
      <c r="W200" s="94">
        <f>$V$200*$K$200</f>
        <v>38.314999999999998</v>
      </c>
      <c r="X200" s="94">
        <v>0</v>
      </c>
      <c r="Y200" s="94">
        <f>$X$200*$K$200</f>
        <v>0</v>
      </c>
      <c r="Z200" s="94">
        <v>0</v>
      </c>
      <c r="AA200" s="95">
        <f>$Z$200*$K$200</f>
        <v>0</v>
      </c>
      <c r="AD200" s="171"/>
      <c r="AE200" s="172"/>
      <c r="AR200" s="15" t="s">
        <v>87</v>
      </c>
      <c r="AT200" s="15" t="s">
        <v>83</v>
      </c>
      <c r="AU200" s="15" t="s">
        <v>88</v>
      </c>
      <c r="AY200" s="15" t="s">
        <v>82</v>
      </c>
      <c r="BE200" s="96">
        <f>IF($U$200="základní",$N$200,0)</f>
        <v>0</v>
      </c>
      <c r="BF200" s="96">
        <f>IF($U$200="snížená",$N$200,0)</f>
        <v>0</v>
      </c>
      <c r="BG200" s="96">
        <f>IF($U$200="zákl. přenesená",$N$200,0)</f>
        <v>0</v>
      </c>
      <c r="BH200" s="96">
        <f>IF($U$200="sníž. přenesená",$N$200,0)</f>
        <v>0</v>
      </c>
      <c r="BI200" s="96">
        <f>IF($U$200="nulová",$N$200,0)</f>
        <v>0</v>
      </c>
      <c r="BJ200" s="15" t="s">
        <v>80</v>
      </c>
      <c r="BK200" s="96">
        <f>ROUND($L$200*$K$200,2)</f>
        <v>0</v>
      </c>
      <c r="BL200" s="15" t="s">
        <v>87</v>
      </c>
    </row>
    <row r="201" spans="2:64" s="15" customFormat="1" ht="15.75" customHeight="1" x14ac:dyDescent="0.3">
      <c r="B201" s="16"/>
      <c r="C201" s="88" t="s">
        <v>207</v>
      </c>
      <c r="D201" s="88" t="s">
        <v>83</v>
      </c>
      <c r="E201" s="89" t="s">
        <v>208</v>
      </c>
      <c r="F201" s="152" t="s">
        <v>209</v>
      </c>
      <c r="G201" s="153"/>
      <c r="H201" s="153"/>
      <c r="I201" s="153"/>
      <c r="J201" s="90" t="s">
        <v>210</v>
      </c>
      <c r="K201" s="91">
        <v>1</v>
      </c>
      <c r="L201" s="166"/>
      <c r="M201" s="155"/>
      <c r="N201" s="156">
        <f>ROUND($L$201*$K$201,2)</f>
        <v>0</v>
      </c>
      <c r="O201" s="153"/>
      <c r="P201" s="153"/>
      <c r="Q201" s="153"/>
      <c r="R201" s="18"/>
      <c r="T201" s="92"/>
      <c r="U201" s="93" t="s">
        <v>33</v>
      </c>
      <c r="V201" s="94">
        <v>0</v>
      </c>
      <c r="W201" s="94">
        <f>$V$201*$K$201</f>
        <v>0</v>
      </c>
      <c r="X201" s="94">
        <v>0</v>
      </c>
      <c r="Y201" s="94">
        <f>$X$201*$K$201</f>
        <v>0</v>
      </c>
      <c r="Z201" s="94">
        <v>0</v>
      </c>
      <c r="AA201" s="95">
        <f>$Z$201*$K$201</f>
        <v>0</v>
      </c>
      <c r="AD201" s="171"/>
      <c r="AE201" s="172"/>
      <c r="AR201" s="15" t="s">
        <v>87</v>
      </c>
      <c r="AT201" s="15" t="s">
        <v>83</v>
      </c>
      <c r="AU201" s="15" t="s">
        <v>88</v>
      </c>
      <c r="AY201" s="15" t="s">
        <v>82</v>
      </c>
      <c r="BE201" s="96">
        <f>IF($U$201="základní",$N$201,0)</f>
        <v>0</v>
      </c>
      <c r="BF201" s="96">
        <f>IF($U$201="snížená",$N$201,0)</f>
        <v>0</v>
      </c>
      <c r="BG201" s="96">
        <f>IF($U$201="zákl. přenesená",$N$201,0)</f>
        <v>0</v>
      </c>
      <c r="BH201" s="96">
        <f>IF($U$201="sníž. přenesená",$N$201,0)</f>
        <v>0</v>
      </c>
      <c r="BI201" s="96">
        <f>IF($U$201="nulová",$N$201,0)</f>
        <v>0</v>
      </c>
      <c r="BJ201" s="15" t="s">
        <v>80</v>
      </c>
      <c r="BK201" s="96">
        <f>ROUND($L$201*$K$201,2)</f>
        <v>0</v>
      </c>
      <c r="BL201" s="15" t="s">
        <v>87</v>
      </c>
    </row>
    <row r="202" spans="2:64" s="78" customFormat="1" ht="23.25" customHeight="1" x14ac:dyDescent="0.3">
      <c r="B202" s="77"/>
      <c r="D202" s="87" t="s">
        <v>60</v>
      </c>
      <c r="N202" s="150">
        <f>$BK$202</f>
        <v>0</v>
      </c>
      <c r="O202" s="151"/>
      <c r="P202" s="151"/>
      <c r="Q202" s="151"/>
      <c r="R202" s="80"/>
      <c r="T202" s="81"/>
      <c r="W202" s="82">
        <f>SUM($W$203:$W$218)</f>
        <v>37.445</v>
      </c>
      <c r="Y202" s="82">
        <f>SUM($Y$203:$Y$218)</f>
        <v>0</v>
      </c>
      <c r="AA202" s="83">
        <f>SUM($AA$203:$AA$218)</f>
        <v>11.532999999999999</v>
      </c>
      <c r="AD202" s="84"/>
      <c r="AE202" s="84"/>
      <c r="AR202" s="85" t="s">
        <v>80</v>
      </c>
      <c r="AT202" s="85" t="s">
        <v>79</v>
      </c>
      <c r="AU202" s="85" t="s">
        <v>9</v>
      </c>
      <c r="AY202" s="85" t="s">
        <v>82</v>
      </c>
      <c r="BK202" s="86">
        <f>SUM($BK$203:$BK$218)</f>
        <v>0</v>
      </c>
    </row>
    <row r="203" spans="2:64" s="15" customFormat="1" ht="27" customHeight="1" x14ac:dyDescent="0.3">
      <c r="B203" s="16"/>
      <c r="C203" s="88" t="s">
        <v>211</v>
      </c>
      <c r="D203" s="88" t="s">
        <v>83</v>
      </c>
      <c r="E203" s="89" t="s">
        <v>212</v>
      </c>
      <c r="F203" s="152" t="s">
        <v>213</v>
      </c>
      <c r="G203" s="153"/>
      <c r="H203" s="153"/>
      <c r="I203" s="153"/>
      <c r="J203" s="90" t="s">
        <v>86</v>
      </c>
      <c r="K203" s="91">
        <v>1</v>
      </c>
      <c r="L203" s="166"/>
      <c r="M203" s="155"/>
      <c r="N203" s="156">
        <f>ROUND($L$203*$K$203,2)</f>
        <v>0</v>
      </c>
      <c r="O203" s="153"/>
      <c r="P203" s="153"/>
      <c r="Q203" s="153"/>
      <c r="R203" s="18"/>
      <c r="T203" s="92"/>
      <c r="U203" s="93" t="s">
        <v>33</v>
      </c>
      <c r="V203" s="94">
        <v>2.9049999999999998</v>
      </c>
      <c r="W203" s="94">
        <f>$V$203*$K$203</f>
        <v>2.9049999999999998</v>
      </c>
      <c r="X203" s="94">
        <v>0</v>
      </c>
      <c r="Y203" s="94">
        <f>$X$203*$K$203</f>
        <v>0</v>
      </c>
      <c r="Z203" s="94">
        <v>2.27</v>
      </c>
      <c r="AA203" s="95">
        <f>$Z$203*$K$203</f>
        <v>2.27</v>
      </c>
      <c r="AD203" s="171"/>
      <c r="AE203" s="172"/>
      <c r="AR203" s="15" t="s">
        <v>87</v>
      </c>
      <c r="AT203" s="15" t="s">
        <v>83</v>
      </c>
      <c r="AU203" s="15" t="s">
        <v>88</v>
      </c>
      <c r="AY203" s="15" t="s">
        <v>82</v>
      </c>
      <c r="BE203" s="96">
        <f>IF($U$203="základní",$N$203,0)</f>
        <v>0</v>
      </c>
      <c r="BF203" s="96">
        <f>IF($U$203="snížená",$N$203,0)</f>
        <v>0</v>
      </c>
      <c r="BG203" s="96">
        <f>IF($U$203="zákl. přenesená",$N$203,0)</f>
        <v>0</v>
      </c>
      <c r="BH203" s="96">
        <f>IF($U$203="sníž. přenesená",$N$203,0)</f>
        <v>0</v>
      </c>
      <c r="BI203" s="96">
        <f>IF($U$203="nulová",$N$203,0)</f>
        <v>0</v>
      </c>
      <c r="BJ203" s="15" t="s">
        <v>80</v>
      </c>
      <c r="BK203" s="96">
        <f>ROUND($L$203*$K$203,2)</f>
        <v>0</v>
      </c>
      <c r="BL203" s="15" t="s">
        <v>87</v>
      </c>
    </row>
    <row r="204" spans="2:64" s="15" customFormat="1" ht="15.75" customHeight="1" x14ac:dyDescent="0.3">
      <c r="B204" s="97"/>
      <c r="E204" s="98"/>
      <c r="F204" s="157" t="s">
        <v>214</v>
      </c>
      <c r="G204" s="158"/>
      <c r="H204" s="158"/>
      <c r="I204" s="158"/>
      <c r="K204" s="98"/>
      <c r="R204" s="99"/>
      <c r="T204" s="100"/>
      <c r="AA204" s="101"/>
      <c r="AD204" s="75"/>
      <c r="AE204" s="75"/>
      <c r="AT204" s="98" t="s">
        <v>90</v>
      </c>
      <c r="AU204" s="98" t="s">
        <v>88</v>
      </c>
      <c r="AV204" s="98" t="s">
        <v>80</v>
      </c>
      <c r="AW204" s="98" t="s">
        <v>52</v>
      </c>
      <c r="AX204" s="98" t="s">
        <v>81</v>
      </c>
      <c r="AY204" s="98" t="s">
        <v>82</v>
      </c>
    </row>
    <row r="205" spans="2:64" s="15" customFormat="1" ht="15.75" customHeight="1" x14ac:dyDescent="0.3">
      <c r="B205" s="97"/>
      <c r="E205" s="98"/>
      <c r="F205" s="157" t="s">
        <v>215</v>
      </c>
      <c r="G205" s="158"/>
      <c r="H205" s="158"/>
      <c r="I205" s="158"/>
      <c r="K205" s="98"/>
      <c r="R205" s="99"/>
      <c r="T205" s="100"/>
      <c r="AA205" s="101"/>
      <c r="AD205" s="75"/>
      <c r="AE205" s="75"/>
      <c r="AT205" s="98" t="s">
        <v>90</v>
      </c>
      <c r="AU205" s="98" t="s">
        <v>88</v>
      </c>
      <c r="AV205" s="98" t="s">
        <v>80</v>
      </c>
      <c r="AW205" s="98" t="s">
        <v>52</v>
      </c>
      <c r="AX205" s="98" t="s">
        <v>81</v>
      </c>
      <c r="AY205" s="98" t="s">
        <v>82</v>
      </c>
    </row>
    <row r="206" spans="2:64" s="15" customFormat="1" ht="15.75" customHeight="1" x14ac:dyDescent="0.3">
      <c r="B206" s="97"/>
      <c r="E206" s="98"/>
      <c r="F206" s="157" t="s">
        <v>216</v>
      </c>
      <c r="G206" s="158"/>
      <c r="H206" s="158"/>
      <c r="I206" s="158"/>
      <c r="K206" s="98"/>
      <c r="R206" s="99"/>
      <c r="T206" s="100"/>
      <c r="AA206" s="101"/>
      <c r="AD206" s="75"/>
      <c r="AE206" s="75"/>
      <c r="AT206" s="98" t="s">
        <v>90</v>
      </c>
      <c r="AU206" s="98" t="s">
        <v>88</v>
      </c>
      <c r="AV206" s="98" t="s">
        <v>80</v>
      </c>
      <c r="AW206" s="98" t="s">
        <v>52</v>
      </c>
      <c r="AX206" s="98" t="s">
        <v>81</v>
      </c>
      <c r="AY206" s="98" t="s">
        <v>82</v>
      </c>
    </row>
    <row r="207" spans="2:64" s="15" customFormat="1" ht="15.75" customHeight="1" x14ac:dyDescent="0.3">
      <c r="B207" s="102"/>
      <c r="E207" s="103"/>
      <c r="F207" s="164" t="s">
        <v>108</v>
      </c>
      <c r="G207" s="165"/>
      <c r="H207" s="165"/>
      <c r="I207" s="165"/>
      <c r="K207" s="104">
        <v>1</v>
      </c>
      <c r="R207" s="105"/>
      <c r="T207" s="106"/>
      <c r="AA207" s="107"/>
      <c r="AD207" s="75"/>
      <c r="AE207" s="75"/>
      <c r="AT207" s="103" t="s">
        <v>90</v>
      </c>
      <c r="AU207" s="103" t="s">
        <v>88</v>
      </c>
      <c r="AV207" s="103" t="s">
        <v>9</v>
      </c>
      <c r="AW207" s="103" t="s">
        <v>52</v>
      </c>
      <c r="AX207" s="103" t="s">
        <v>80</v>
      </c>
      <c r="AY207" s="103" t="s">
        <v>82</v>
      </c>
    </row>
    <row r="208" spans="2:64" s="15" customFormat="1" ht="39" customHeight="1" x14ac:dyDescent="0.3">
      <c r="B208" s="16"/>
      <c r="C208" s="88" t="s">
        <v>217</v>
      </c>
      <c r="D208" s="88" t="s">
        <v>83</v>
      </c>
      <c r="E208" s="89" t="s">
        <v>218</v>
      </c>
      <c r="F208" s="152" t="s">
        <v>219</v>
      </c>
      <c r="G208" s="153"/>
      <c r="H208" s="153"/>
      <c r="I208" s="153"/>
      <c r="J208" s="90" t="s">
        <v>112</v>
      </c>
      <c r="K208" s="91">
        <v>157</v>
      </c>
      <c r="L208" s="166"/>
      <c r="M208" s="155"/>
      <c r="N208" s="156">
        <f>ROUND($L$208*$K$208,2)</f>
        <v>0</v>
      </c>
      <c r="O208" s="153"/>
      <c r="P208" s="153"/>
      <c r="Q208" s="153"/>
      <c r="R208" s="18"/>
      <c r="T208" s="92"/>
      <c r="U208" s="93" t="s">
        <v>33</v>
      </c>
      <c r="V208" s="94">
        <v>0.22</v>
      </c>
      <c r="W208" s="94">
        <f>$V$208*$K$208</f>
        <v>34.54</v>
      </c>
      <c r="X208" s="94">
        <v>0</v>
      </c>
      <c r="Y208" s="94">
        <f>$X$208*$K$208</f>
        <v>0</v>
      </c>
      <c r="Z208" s="94">
        <v>5.8999999999999997E-2</v>
      </c>
      <c r="AA208" s="95">
        <f>$Z$208*$K$208</f>
        <v>9.2629999999999999</v>
      </c>
      <c r="AD208" s="171"/>
      <c r="AE208" s="172"/>
      <c r="AR208" s="15" t="s">
        <v>87</v>
      </c>
      <c r="AT208" s="15" t="s">
        <v>83</v>
      </c>
      <c r="AU208" s="15" t="s">
        <v>88</v>
      </c>
      <c r="AY208" s="15" t="s">
        <v>82</v>
      </c>
      <c r="BE208" s="96">
        <f>IF($U$208="základní",$N$208,0)</f>
        <v>0</v>
      </c>
      <c r="BF208" s="96">
        <f>IF($U$208="snížená",$N$208,0)</f>
        <v>0</v>
      </c>
      <c r="BG208" s="96">
        <f>IF($U$208="zákl. přenesená",$N$208,0)</f>
        <v>0</v>
      </c>
      <c r="BH208" s="96">
        <f>IF($U$208="sníž. přenesená",$N$208,0)</f>
        <v>0</v>
      </c>
      <c r="BI208" s="96">
        <f>IF($U$208="nulová",$N$208,0)</f>
        <v>0</v>
      </c>
      <c r="BJ208" s="15" t="s">
        <v>80</v>
      </c>
      <c r="BK208" s="96">
        <f>ROUND($L$208*$K$208,2)</f>
        <v>0</v>
      </c>
      <c r="BL208" s="15" t="s">
        <v>87</v>
      </c>
    </row>
    <row r="209" spans="2:64" s="15" customFormat="1" ht="15.75" customHeight="1" x14ac:dyDescent="0.3">
      <c r="B209" s="97"/>
      <c r="E209" s="98"/>
      <c r="F209" s="157" t="s">
        <v>220</v>
      </c>
      <c r="G209" s="158"/>
      <c r="H209" s="158"/>
      <c r="I209" s="158"/>
      <c r="K209" s="98"/>
      <c r="R209" s="99"/>
      <c r="T209" s="100"/>
      <c r="AA209" s="101"/>
      <c r="AD209" s="75"/>
      <c r="AE209" s="75"/>
      <c r="AT209" s="98" t="s">
        <v>90</v>
      </c>
      <c r="AU209" s="98" t="s">
        <v>88</v>
      </c>
      <c r="AV209" s="98" t="s">
        <v>80</v>
      </c>
      <c r="AW209" s="98" t="s">
        <v>52</v>
      </c>
      <c r="AX209" s="98" t="s">
        <v>81</v>
      </c>
      <c r="AY209" s="98" t="s">
        <v>82</v>
      </c>
    </row>
    <row r="210" spans="2:64" s="15" customFormat="1" ht="15.75" customHeight="1" x14ac:dyDescent="0.3">
      <c r="B210" s="102"/>
      <c r="E210" s="103"/>
      <c r="F210" s="164" t="s">
        <v>221</v>
      </c>
      <c r="G210" s="165"/>
      <c r="H210" s="165"/>
      <c r="I210" s="165"/>
      <c r="K210" s="104">
        <v>74.849999999999994</v>
      </c>
      <c r="R210" s="105"/>
      <c r="T210" s="106"/>
      <c r="AA210" s="107"/>
      <c r="AD210" s="75"/>
      <c r="AE210" s="75"/>
      <c r="AT210" s="103" t="s">
        <v>90</v>
      </c>
      <c r="AU210" s="103" t="s">
        <v>88</v>
      </c>
      <c r="AV210" s="103" t="s">
        <v>9</v>
      </c>
      <c r="AW210" s="103" t="s">
        <v>52</v>
      </c>
      <c r="AX210" s="103" t="s">
        <v>81</v>
      </c>
      <c r="AY210" s="103" t="s">
        <v>82</v>
      </c>
    </row>
    <row r="211" spans="2:64" s="15" customFormat="1" ht="15.75" customHeight="1" x14ac:dyDescent="0.3">
      <c r="B211" s="102"/>
      <c r="E211" s="103"/>
      <c r="F211" s="164" t="s">
        <v>222</v>
      </c>
      <c r="G211" s="165"/>
      <c r="H211" s="165"/>
      <c r="I211" s="165"/>
      <c r="K211" s="104">
        <v>2.15</v>
      </c>
      <c r="R211" s="105"/>
      <c r="T211" s="106"/>
      <c r="AA211" s="107"/>
      <c r="AD211" s="75"/>
      <c r="AE211" s="75"/>
      <c r="AT211" s="103" t="s">
        <v>90</v>
      </c>
      <c r="AU211" s="103" t="s">
        <v>88</v>
      </c>
      <c r="AV211" s="103" t="s">
        <v>9</v>
      </c>
      <c r="AW211" s="103" t="s">
        <v>52</v>
      </c>
      <c r="AX211" s="103" t="s">
        <v>81</v>
      </c>
      <c r="AY211" s="103" t="s">
        <v>82</v>
      </c>
    </row>
    <row r="212" spans="2:64" s="15" customFormat="1" ht="15.75" customHeight="1" x14ac:dyDescent="0.3">
      <c r="B212" s="114"/>
      <c r="E212" s="115"/>
      <c r="F212" s="169" t="s">
        <v>223</v>
      </c>
      <c r="G212" s="170"/>
      <c r="H212" s="170"/>
      <c r="I212" s="170"/>
      <c r="K212" s="116">
        <v>77</v>
      </c>
      <c r="R212" s="117"/>
      <c r="T212" s="118"/>
      <c r="AA212" s="119"/>
      <c r="AD212" s="75"/>
      <c r="AE212" s="75"/>
      <c r="AT212" s="115" t="s">
        <v>90</v>
      </c>
      <c r="AU212" s="115" t="s">
        <v>88</v>
      </c>
      <c r="AV212" s="115" t="s">
        <v>88</v>
      </c>
      <c r="AW212" s="115" t="s">
        <v>52</v>
      </c>
      <c r="AX212" s="115" t="s">
        <v>81</v>
      </c>
      <c r="AY212" s="115" t="s">
        <v>82</v>
      </c>
    </row>
    <row r="213" spans="2:64" s="15" customFormat="1" ht="15.75" customHeight="1" x14ac:dyDescent="0.3">
      <c r="B213" s="97"/>
      <c r="E213" s="98"/>
      <c r="F213" s="157" t="s">
        <v>224</v>
      </c>
      <c r="G213" s="158"/>
      <c r="H213" s="158"/>
      <c r="I213" s="158"/>
      <c r="K213" s="98"/>
      <c r="R213" s="99"/>
      <c r="T213" s="100"/>
      <c r="AA213" s="101"/>
      <c r="AD213" s="75"/>
      <c r="AE213" s="75"/>
      <c r="AT213" s="98" t="s">
        <v>90</v>
      </c>
      <c r="AU213" s="98" t="s">
        <v>88</v>
      </c>
      <c r="AV213" s="98" t="s">
        <v>80</v>
      </c>
      <c r="AW213" s="98" t="s">
        <v>52</v>
      </c>
      <c r="AX213" s="98" t="s">
        <v>81</v>
      </c>
      <c r="AY213" s="98" t="s">
        <v>82</v>
      </c>
    </row>
    <row r="214" spans="2:64" s="15" customFormat="1" ht="15.75" customHeight="1" x14ac:dyDescent="0.3">
      <c r="B214" s="97"/>
      <c r="E214" s="98"/>
      <c r="F214" s="157" t="s">
        <v>225</v>
      </c>
      <c r="G214" s="158"/>
      <c r="H214" s="158"/>
      <c r="I214" s="158"/>
      <c r="K214" s="98"/>
      <c r="R214" s="99"/>
      <c r="T214" s="100"/>
      <c r="AA214" s="101"/>
      <c r="AD214" s="75"/>
      <c r="AE214" s="75"/>
      <c r="AT214" s="98" t="s">
        <v>90</v>
      </c>
      <c r="AU214" s="98" t="s">
        <v>88</v>
      </c>
      <c r="AV214" s="98" t="s">
        <v>80</v>
      </c>
      <c r="AW214" s="98" t="s">
        <v>52</v>
      </c>
      <c r="AX214" s="98" t="s">
        <v>81</v>
      </c>
      <c r="AY214" s="98" t="s">
        <v>82</v>
      </c>
    </row>
    <row r="215" spans="2:64" s="15" customFormat="1" ht="15.75" customHeight="1" x14ac:dyDescent="0.3">
      <c r="B215" s="97"/>
      <c r="E215" s="98"/>
      <c r="F215" s="157" t="s">
        <v>226</v>
      </c>
      <c r="G215" s="158"/>
      <c r="H215" s="158"/>
      <c r="I215" s="158"/>
      <c r="K215" s="98"/>
      <c r="R215" s="99"/>
      <c r="T215" s="100"/>
      <c r="AA215" s="101"/>
      <c r="AD215" s="75"/>
      <c r="AE215" s="75"/>
      <c r="AT215" s="98" t="s">
        <v>90</v>
      </c>
      <c r="AU215" s="98" t="s">
        <v>88</v>
      </c>
      <c r="AV215" s="98" t="s">
        <v>80</v>
      </c>
      <c r="AW215" s="98" t="s">
        <v>52</v>
      </c>
      <c r="AX215" s="98" t="s">
        <v>81</v>
      </c>
      <c r="AY215" s="98" t="s">
        <v>82</v>
      </c>
    </row>
    <row r="216" spans="2:64" s="15" customFormat="1" ht="15.75" customHeight="1" x14ac:dyDescent="0.3">
      <c r="B216" s="102"/>
      <c r="E216" s="103"/>
      <c r="F216" s="164" t="s">
        <v>227</v>
      </c>
      <c r="G216" s="165"/>
      <c r="H216" s="165"/>
      <c r="I216" s="165"/>
      <c r="K216" s="104">
        <v>80</v>
      </c>
      <c r="R216" s="105"/>
      <c r="T216" s="106"/>
      <c r="AA216" s="107"/>
      <c r="AD216" s="75"/>
      <c r="AE216" s="75"/>
      <c r="AT216" s="103" t="s">
        <v>90</v>
      </c>
      <c r="AU216" s="103" t="s">
        <v>88</v>
      </c>
      <c r="AV216" s="103" t="s">
        <v>9</v>
      </c>
      <c r="AW216" s="103" t="s">
        <v>52</v>
      </c>
      <c r="AX216" s="103" t="s">
        <v>81</v>
      </c>
      <c r="AY216" s="103" t="s">
        <v>82</v>
      </c>
    </row>
    <row r="217" spans="2:64" s="15" customFormat="1" ht="15.75" customHeight="1" x14ac:dyDescent="0.3">
      <c r="B217" s="114"/>
      <c r="E217" s="115"/>
      <c r="F217" s="169" t="s">
        <v>223</v>
      </c>
      <c r="G217" s="170"/>
      <c r="H217" s="170"/>
      <c r="I217" s="170"/>
      <c r="K217" s="116">
        <v>80</v>
      </c>
      <c r="R217" s="117"/>
      <c r="T217" s="118"/>
      <c r="AA217" s="119"/>
      <c r="AD217" s="75"/>
      <c r="AE217" s="75"/>
      <c r="AT217" s="115" t="s">
        <v>90</v>
      </c>
      <c r="AU217" s="115" t="s">
        <v>88</v>
      </c>
      <c r="AV217" s="115" t="s">
        <v>88</v>
      </c>
      <c r="AW217" s="115" t="s">
        <v>52</v>
      </c>
      <c r="AX217" s="115" t="s">
        <v>81</v>
      </c>
      <c r="AY217" s="115" t="s">
        <v>82</v>
      </c>
    </row>
    <row r="218" spans="2:64" s="15" customFormat="1" ht="15.75" customHeight="1" x14ac:dyDescent="0.3">
      <c r="B218" s="108"/>
      <c r="E218" s="109"/>
      <c r="F218" s="167" t="s">
        <v>143</v>
      </c>
      <c r="G218" s="168"/>
      <c r="H218" s="168"/>
      <c r="I218" s="168"/>
      <c r="K218" s="110">
        <v>157</v>
      </c>
      <c r="R218" s="111"/>
      <c r="T218" s="112"/>
      <c r="AA218" s="113"/>
      <c r="AD218" s="75"/>
      <c r="AE218" s="75"/>
      <c r="AT218" s="109" t="s">
        <v>90</v>
      </c>
      <c r="AU218" s="109" t="s">
        <v>88</v>
      </c>
      <c r="AV218" s="109" t="s">
        <v>87</v>
      </c>
      <c r="AW218" s="109" t="s">
        <v>52</v>
      </c>
      <c r="AX218" s="109" t="s">
        <v>80</v>
      </c>
      <c r="AY218" s="109" t="s">
        <v>82</v>
      </c>
    </row>
    <row r="219" spans="2:64" s="78" customFormat="1" ht="23.25" customHeight="1" x14ac:dyDescent="0.3">
      <c r="B219" s="77"/>
      <c r="D219" s="87" t="s">
        <v>61</v>
      </c>
      <c r="N219" s="150">
        <f>$BK$219</f>
        <v>0</v>
      </c>
      <c r="O219" s="151"/>
      <c r="P219" s="151"/>
      <c r="Q219" s="151"/>
      <c r="R219" s="80"/>
      <c r="T219" s="81"/>
      <c r="W219" s="82">
        <f>SUM($W$220:$W$223)</f>
        <v>60.451346999999998</v>
      </c>
      <c r="Y219" s="82">
        <f>SUM($Y$220:$Y$223)</f>
        <v>0</v>
      </c>
      <c r="AA219" s="83">
        <f>SUM($AA$220:$AA$223)</f>
        <v>0</v>
      </c>
      <c r="AD219" s="84"/>
      <c r="AE219" s="84"/>
      <c r="AR219" s="85" t="s">
        <v>80</v>
      </c>
      <c r="AT219" s="85" t="s">
        <v>79</v>
      </c>
      <c r="AU219" s="85" t="s">
        <v>9</v>
      </c>
      <c r="AY219" s="85" t="s">
        <v>82</v>
      </c>
      <c r="BK219" s="86">
        <f>SUM($BK$220:$BK$223)</f>
        <v>0</v>
      </c>
    </row>
    <row r="220" spans="2:64" s="15" customFormat="1" ht="39" customHeight="1" x14ac:dyDescent="0.3">
      <c r="B220" s="16"/>
      <c r="C220" s="88" t="s">
        <v>228</v>
      </c>
      <c r="D220" s="88" t="s">
        <v>83</v>
      </c>
      <c r="E220" s="89" t="s">
        <v>229</v>
      </c>
      <c r="F220" s="152" t="s">
        <v>230</v>
      </c>
      <c r="G220" s="153"/>
      <c r="H220" s="153"/>
      <c r="I220" s="153"/>
      <c r="J220" s="90" t="s">
        <v>102</v>
      </c>
      <c r="K220" s="91">
        <v>11.532999999999999</v>
      </c>
      <c r="L220" s="166"/>
      <c r="M220" s="155"/>
      <c r="N220" s="156">
        <f>ROUND($L$220*$K$220,2)</f>
        <v>0</v>
      </c>
      <c r="O220" s="153"/>
      <c r="P220" s="153"/>
      <c r="Q220" s="153"/>
      <c r="R220" s="18"/>
      <c r="T220" s="92"/>
      <c r="U220" s="93" t="s">
        <v>33</v>
      </c>
      <c r="V220" s="94">
        <v>1.569</v>
      </c>
      <c r="W220" s="94">
        <f>$V$220*$K$220</f>
        <v>18.095276999999999</v>
      </c>
      <c r="X220" s="94">
        <v>0</v>
      </c>
      <c r="Y220" s="94">
        <f>$X$220*$K$220</f>
        <v>0</v>
      </c>
      <c r="Z220" s="94">
        <v>0</v>
      </c>
      <c r="AA220" s="95">
        <f>$Z$220*$K$220</f>
        <v>0</v>
      </c>
      <c r="AD220" s="171"/>
      <c r="AE220" s="172"/>
      <c r="AR220" s="15" t="s">
        <v>87</v>
      </c>
      <c r="AT220" s="15" t="s">
        <v>83</v>
      </c>
      <c r="AU220" s="15" t="s">
        <v>88</v>
      </c>
      <c r="AY220" s="15" t="s">
        <v>82</v>
      </c>
      <c r="BE220" s="96">
        <f>IF($U$220="základní",$N$220,0)</f>
        <v>0</v>
      </c>
      <c r="BF220" s="96">
        <f>IF($U$220="snížená",$N$220,0)</f>
        <v>0</v>
      </c>
      <c r="BG220" s="96">
        <f>IF($U$220="zákl. přenesená",$N$220,0)</f>
        <v>0</v>
      </c>
      <c r="BH220" s="96">
        <f>IF($U$220="sníž. přenesená",$N$220,0)</f>
        <v>0</v>
      </c>
      <c r="BI220" s="96">
        <f>IF($U$220="nulová",$N$220,0)</f>
        <v>0</v>
      </c>
      <c r="BJ220" s="15" t="s">
        <v>80</v>
      </c>
      <c r="BK220" s="96">
        <f>ROUND($L$220*$K$220,2)</f>
        <v>0</v>
      </c>
      <c r="BL220" s="15" t="s">
        <v>87</v>
      </c>
    </row>
    <row r="221" spans="2:64" s="15" customFormat="1" ht="15.75" customHeight="1" x14ac:dyDescent="0.3">
      <c r="B221" s="97"/>
      <c r="E221" s="98"/>
      <c r="F221" s="157" t="s">
        <v>231</v>
      </c>
      <c r="G221" s="158"/>
      <c r="H221" s="158"/>
      <c r="I221" s="158"/>
      <c r="K221" s="98"/>
      <c r="R221" s="99"/>
      <c r="T221" s="100"/>
      <c r="AA221" s="101"/>
      <c r="AD221" s="75"/>
      <c r="AE221" s="75"/>
      <c r="AT221" s="98" t="s">
        <v>90</v>
      </c>
      <c r="AU221" s="98" t="s">
        <v>88</v>
      </c>
      <c r="AV221" s="98" t="s">
        <v>80</v>
      </c>
      <c r="AW221" s="98" t="s">
        <v>52</v>
      </c>
      <c r="AX221" s="98" t="s">
        <v>81</v>
      </c>
      <c r="AY221" s="98" t="s">
        <v>82</v>
      </c>
    </row>
    <row r="222" spans="2:64" s="15" customFormat="1" ht="15.75" customHeight="1" x14ac:dyDescent="0.3">
      <c r="B222" s="102"/>
      <c r="E222" s="103"/>
      <c r="F222" s="164" t="s">
        <v>232</v>
      </c>
      <c r="G222" s="165"/>
      <c r="H222" s="165"/>
      <c r="I222" s="165"/>
      <c r="K222" s="104">
        <v>11.532999999999999</v>
      </c>
      <c r="R222" s="105"/>
      <c r="T222" s="106"/>
      <c r="AA222" s="107"/>
      <c r="AD222" s="75"/>
      <c r="AE222" s="75"/>
      <c r="AT222" s="103" t="s">
        <v>90</v>
      </c>
      <c r="AU222" s="103" t="s">
        <v>88</v>
      </c>
      <c r="AV222" s="103" t="s">
        <v>9</v>
      </c>
      <c r="AW222" s="103" t="s">
        <v>52</v>
      </c>
      <c r="AX222" s="103" t="s">
        <v>80</v>
      </c>
      <c r="AY222" s="103" t="s">
        <v>82</v>
      </c>
    </row>
    <row r="223" spans="2:64" s="15" customFormat="1" ht="15.75" customHeight="1" x14ac:dyDescent="0.3">
      <c r="B223" s="16"/>
      <c r="C223" s="88" t="s">
        <v>233</v>
      </c>
      <c r="D223" s="88" t="s">
        <v>83</v>
      </c>
      <c r="E223" s="89" t="s">
        <v>234</v>
      </c>
      <c r="F223" s="152" t="s">
        <v>235</v>
      </c>
      <c r="G223" s="153"/>
      <c r="H223" s="153"/>
      <c r="I223" s="153"/>
      <c r="J223" s="90" t="s">
        <v>102</v>
      </c>
      <c r="K223" s="91">
        <v>50.97</v>
      </c>
      <c r="L223" s="166"/>
      <c r="M223" s="155"/>
      <c r="N223" s="156">
        <f>ROUND($L$223*$K$223,2)</f>
        <v>0</v>
      </c>
      <c r="O223" s="153"/>
      <c r="P223" s="153"/>
      <c r="Q223" s="153"/>
      <c r="R223" s="18"/>
      <c r="T223" s="92"/>
      <c r="U223" s="120" t="s">
        <v>33</v>
      </c>
      <c r="V223" s="121">
        <v>0.83099999999999996</v>
      </c>
      <c r="W223" s="121">
        <f>$V$223*$K$223</f>
        <v>42.356069999999995</v>
      </c>
      <c r="X223" s="121">
        <v>0</v>
      </c>
      <c r="Y223" s="121">
        <f>$X$223*$K$223</f>
        <v>0</v>
      </c>
      <c r="Z223" s="121">
        <v>0</v>
      </c>
      <c r="AA223" s="122">
        <f>$Z$223*$K$223</f>
        <v>0</v>
      </c>
      <c r="AD223" s="171"/>
      <c r="AE223" s="172"/>
      <c r="AR223" s="15" t="s">
        <v>87</v>
      </c>
      <c r="AT223" s="15" t="s">
        <v>83</v>
      </c>
      <c r="AU223" s="15" t="s">
        <v>88</v>
      </c>
      <c r="AY223" s="15" t="s">
        <v>82</v>
      </c>
      <c r="BE223" s="96">
        <f>IF($U$223="základní",$N$223,0)</f>
        <v>0</v>
      </c>
      <c r="BF223" s="96">
        <f>IF($U$223="snížená",$N$223,0)</f>
        <v>0</v>
      </c>
      <c r="BG223" s="96">
        <f>IF($U$223="zákl. přenesená",$N$223,0)</f>
        <v>0</v>
      </c>
      <c r="BH223" s="96">
        <f>IF($U$223="sníž. přenesená",$N$223,0)</f>
        <v>0</v>
      </c>
      <c r="BI223" s="96">
        <f>IF($U$223="nulová",$N$223,0)</f>
        <v>0</v>
      </c>
      <c r="BJ223" s="15" t="s">
        <v>80</v>
      </c>
      <c r="BK223" s="96">
        <f>ROUND($L$223*$K$223,2)</f>
        <v>0</v>
      </c>
      <c r="BL223" s="15" t="s">
        <v>87</v>
      </c>
    </row>
    <row r="224" spans="2:64" s="15" customFormat="1" ht="7.5" customHeight="1" x14ac:dyDescent="0.3">
      <c r="B224" s="43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5"/>
      <c r="AD224" s="75"/>
      <c r="AE224" s="75"/>
    </row>
    <row r="225" spans="30:31" ht="14.25" customHeight="1" x14ac:dyDescent="0.3">
      <c r="AD225" s="123"/>
      <c r="AE225" s="123"/>
    </row>
    <row r="226" spans="30:31" ht="14.25" customHeight="1" x14ac:dyDescent="0.3">
      <c r="AD226" s="123"/>
      <c r="AE226" s="123"/>
    </row>
    <row r="227" spans="30:31" ht="14.25" customHeight="1" x14ac:dyDescent="0.3">
      <c r="AD227" s="123"/>
      <c r="AE227" s="123"/>
    </row>
    <row r="228" spans="30:31" ht="14.25" customHeight="1" x14ac:dyDescent="0.3">
      <c r="AD228" s="123"/>
      <c r="AE228" s="123"/>
    </row>
    <row r="229" spans="30:31" ht="14.25" customHeight="1" x14ac:dyDescent="0.3">
      <c r="AD229" s="123"/>
      <c r="AE229" s="123"/>
    </row>
    <row r="230" spans="30:31" ht="14.25" customHeight="1" x14ac:dyDescent="0.3">
      <c r="AD230" s="123"/>
      <c r="AE230" s="123"/>
    </row>
    <row r="231" spans="30:31" ht="14.25" customHeight="1" x14ac:dyDescent="0.3">
      <c r="AD231" s="123"/>
      <c r="AE231" s="123"/>
    </row>
    <row r="232" spans="30:31" ht="14.25" customHeight="1" x14ac:dyDescent="0.3">
      <c r="AD232" s="123"/>
      <c r="AE232" s="123"/>
    </row>
    <row r="233" spans="30:31" ht="14.25" customHeight="1" x14ac:dyDescent="0.3">
      <c r="AD233" s="123"/>
      <c r="AE233" s="123"/>
    </row>
    <row r="234" spans="30:31" ht="14.25" customHeight="1" x14ac:dyDescent="0.3">
      <c r="AD234" s="123"/>
      <c r="AE234" s="123"/>
    </row>
    <row r="235" spans="30:31" ht="14.25" customHeight="1" x14ac:dyDescent="0.3">
      <c r="AD235" s="123"/>
      <c r="AE235" s="123"/>
    </row>
    <row r="236" spans="30:31" ht="14.25" customHeight="1" x14ac:dyDescent="0.3">
      <c r="AD236" s="123"/>
      <c r="AE236" s="123"/>
    </row>
    <row r="237" spans="30:31" ht="14.25" customHeight="1" x14ac:dyDescent="0.3">
      <c r="AD237" s="123"/>
      <c r="AE237" s="123"/>
    </row>
    <row r="238" spans="30:31" ht="14.25" customHeight="1" x14ac:dyDescent="0.3">
      <c r="AD238" s="123"/>
      <c r="AE238" s="123"/>
    </row>
    <row r="239" spans="30:31" ht="14.25" customHeight="1" x14ac:dyDescent="0.3">
      <c r="AD239" s="123"/>
      <c r="AE239" s="123"/>
    </row>
    <row r="240" spans="30:31" ht="14.25" customHeight="1" x14ac:dyDescent="0.3">
      <c r="AD240" s="123"/>
      <c r="AE240" s="123"/>
    </row>
    <row r="241" spans="30:31" ht="14.25" customHeight="1" x14ac:dyDescent="0.3">
      <c r="AD241" s="123"/>
      <c r="AE241" s="123"/>
    </row>
    <row r="242" spans="30:31" ht="14.25" customHeight="1" x14ac:dyDescent="0.3">
      <c r="AD242" s="123"/>
      <c r="AE242" s="123"/>
    </row>
    <row r="243" spans="30:31" ht="14.25" customHeight="1" x14ac:dyDescent="0.3">
      <c r="AD243" s="123"/>
      <c r="AE243" s="123"/>
    </row>
    <row r="244" spans="30:31" ht="14.25" customHeight="1" x14ac:dyDescent="0.3">
      <c r="AD244" s="123"/>
      <c r="AE244" s="123"/>
    </row>
    <row r="245" spans="30:31" ht="14.25" customHeight="1" x14ac:dyDescent="0.3">
      <c r="AD245" s="123"/>
      <c r="AE245" s="123"/>
    </row>
    <row r="246" spans="30:31" ht="14.25" customHeight="1" x14ac:dyDescent="0.3">
      <c r="AD246" s="123"/>
      <c r="AE246" s="123"/>
    </row>
    <row r="247" spans="30:31" ht="14.25" customHeight="1" x14ac:dyDescent="0.3">
      <c r="AD247" s="123"/>
      <c r="AE247" s="123"/>
    </row>
    <row r="272" s="7" customFormat="1" ht="14.25" customHeight="1" x14ac:dyDescent="0.3"/>
  </sheetData>
  <sheetProtection sheet="1" objects="1" scenarios="1"/>
  <mergeCells count="257">
    <mergeCell ref="AD223:AE223"/>
    <mergeCell ref="AD200:AE200"/>
    <mergeCell ref="AD201:AE201"/>
    <mergeCell ref="AD203:AE203"/>
    <mergeCell ref="AD208:AE208"/>
    <mergeCell ref="AD220:AE220"/>
    <mergeCell ref="AD162:AE162"/>
    <mergeCell ref="AD163:AE163"/>
    <mergeCell ref="AD166:AE166"/>
    <mergeCell ref="AD180:AE180"/>
    <mergeCell ref="AD185:AE185"/>
    <mergeCell ref="AD197:AE197"/>
    <mergeCell ref="AD130:AE130"/>
    <mergeCell ref="AD136:AE136"/>
    <mergeCell ref="AD140:AE140"/>
    <mergeCell ref="AD150:AE150"/>
    <mergeCell ref="AD154:AE154"/>
    <mergeCell ref="AD157:AE157"/>
    <mergeCell ref="F223:I223"/>
    <mergeCell ref="L223:M223"/>
    <mergeCell ref="N223:Q223"/>
    <mergeCell ref="F221:I221"/>
    <mergeCell ref="F222:I222"/>
    <mergeCell ref="F206:I206"/>
    <mergeCell ref="F207:I207"/>
    <mergeCell ref="F208:I208"/>
    <mergeCell ref="L208:M208"/>
    <mergeCell ref="F201:I201"/>
    <mergeCell ref="L201:M201"/>
    <mergeCell ref="N201:Q201"/>
    <mergeCell ref="N202:Q202"/>
    <mergeCell ref="F203:I203"/>
    <mergeCell ref="L203:M203"/>
    <mergeCell ref="N203:Q203"/>
    <mergeCell ref="N197:Q197"/>
    <mergeCell ref="F198:I198"/>
    <mergeCell ref="AD105:AE105"/>
    <mergeCell ref="AD109:AE109"/>
    <mergeCell ref="AD113:AE113"/>
    <mergeCell ref="AD114:AE114"/>
    <mergeCell ref="AD117:AE117"/>
    <mergeCell ref="AD121:AE121"/>
    <mergeCell ref="AD125:AE125"/>
    <mergeCell ref="F220:I220"/>
    <mergeCell ref="L220:M220"/>
    <mergeCell ref="N220:Q220"/>
    <mergeCell ref="F214:I214"/>
    <mergeCell ref="F215:I215"/>
    <mergeCell ref="F216:I216"/>
    <mergeCell ref="F217:I217"/>
    <mergeCell ref="F218:I218"/>
    <mergeCell ref="N219:Q219"/>
    <mergeCell ref="N208:Q208"/>
    <mergeCell ref="F209:I209"/>
    <mergeCell ref="F210:I210"/>
    <mergeCell ref="F211:I211"/>
    <mergeCell ref="F212:I212"/>
    <mergeCell ref="F213:I213"/>
    <mergeCell ref="F204:I204"/>
    <mergeCell ref="F205:I205"/>
    <mergeCell ref="F199:I199"/>
    <mergeCell ref="F200:I200"/>
    <mergeCell ref="L200:M200"/>
    <mergeCell ref="N200:Q200"/>
    <mergeCell ref="F193:I193"/>
    <mergeCell ref="F194:I194"/>
    <mergeCell ref="F195:I195"/>
    <mergeCell ref="F196:I196"/>
    <mergeCell ref="F197:I197"/>
    <mergeCell ref="L197:M197"/>
    <mergeCell ref="F187:I187"/>
    <mergeCell ref="F188:I188"/>
    <mergeCell ref="F189:I189"/>
    <mergeCell ref="F190:I190"/>
    <mergeCell ref="F191:I191"/>
    <mergeCell ref="F192:I192"/>
    <mergeCell ref="F183:I183"/>
    <mergeCell ref="N184:Q184"/>
    <mergeCell ref="F185:I185"/>
    <mergeCell ref="L185:M185"/>
    <mergeCell ref="N185:Q185"/>
    <mergeCell ref="F186:I186"/>
    <mergeCell ref="F179:I179"/>
    <mergeCell ref="F180:I180"/>
    <mergeCell ref="L180:M180"/>
    <mergeCell ref="N180:Q180"/>
    <mergeCell ref="F181:I181"/>
    <mergeCell ref="F182:I182"/>
    <mergeCell ref="F173:I173"/>
    <mergeCell ref="F174:I174"/>
    <mergeCell ref="F175:I175"/>
    <mergeCell ref="F176:I176"/>
    <mergeCell ref="F177:I177"/>
    <mergeCell ref="F178:I178"/>
    <mergeCell ref="F167:I167"/>
    <mergeCell ref="F168:I168"/>
    <mergeCell ref="F169:I169"/>
    <mergeCell ref="F170:I170"/>
    <mergeCell ref="F171:I171"/>
    <mergeCell ref="F172:I17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9:I159"/>
    <mergeCell ref="F160:I160"/>
    <mergeCell ref="F161:I161"/>
    <mergeCell ref="F162:I162"/>
    <mergeCell ref="L162:M162"/>
    <mergeCell ref="N162:Q162"/>
    <mergeCell ref="F155:I155"/>
    <mergeCell ref="F156:I156"/>
    <mergeCell ref="F157:I157"/>
    <mergeCell ref="L157:M157"/>
    <mergeCell ref="N157:Q157"/>
    <mergeCell ref="F158:I158"/>
    <mergeCell ref="F151:I151"/>
    <mergeCell ref="F152:I152"/>
    <mergeCell ref="F153:I153"/>
    <mergeCell ref="F154:I154"/>
    <mergeCell ref="L154:M154"/>
    <mergeCell ref="N154:Q154"/>
    <mergeCell ref="F147:I147"/>
    <mergeCell ref="F148:I148"/>
    <mergeCell ref="F149:I149"/>
    <mergeCell ref="F150:I150"/>
    <mergeCell ref="L150:M150"/>
    <mergeCell ref="N150:Q150"/>
    <mergeCell ref="F141:I141"/>
    <mergeCell ref="F142:I142"/>
    <mergeCell ref="F143:I143"/>
    <mergeCell ref="F144:I144"/>
    <mergeCell ref="F145:I145"/>
    <mergeCell ref="F146:I146"/>
    <mergeCell ref="F137:I137"/>
    <mergeCell ref="F138:I138"/>
    <mergeCell ref="F139:I139"/>
    <mergeCell ref="F140:I140"/>
    <mergeCell ref="L140:M140"/>
    <mergeCell ref="N140:Q140"/>
    <mergeCell ref="F131:I131"/>
    <mergeCell ref="F132:I132"/>
    <mergeCell ref="F133:I133"/>
    <mergeCell ref="F134:I134"/>
    <mergeCell ref="N135:Q135"/>
    <mergeCell ref="F136:I136"/>
    <mergeCell ref="L136:M136"/>
    <mergeCell ref="N136:Q136"/>
    <mergeCell ref="F127:I127"/>
    <mergeCell ref="F128:I128"/>
    <mergeCell ref="F129:I129"/>
    <mergeCell ref="F130:I130"/>
    <mergeCell ref="L130:M130"/>
    <mergeCell ref="N130:Q130"/>
    <mergeCell ref="F123:I123"/>
    <mergeCell ref="F124:I124"/>
    <mergeCell ref="F125:I125"/>
    <mergeCell ref="L125:M125"/>
    <mergeCell ref="N125:Q125"/>
    <mergeCell ref="F126:I126"/>
    <mergeCell ref="F119:I119"/>
    <mergeCell ref="N120:Q120"/>
    <mergeCell ref="F121:I121"/>
    <mergeCell ref="L121:M121"/>
    <mergeCell ref="N121:Q121"/>
    <mergeCell ref="F122:I122"/>
    <mergeCell ref="F115:I115"/>
    <mergeCell ref="N116:Q116"/>
    <mergeCell ref="F117:I117"/>
    <mergeCell ref="L117:M117"/>
    <mergeCell ref="N117:Q117"/>
    <mergeCell ref="F118:I118"/>
    <mergeCell ref="F112:I112"/>
    <mergeCell ref="F113:I113"/>
    <mergeCell ref="L113:M113"/>
    <mergeCell ref="N113:Q113"/>
    <mergeCell ref="F114:I114"/>
    <mergeCell ref="L114:M114"/>
    <mergeCell ref="N114:Q114"/>
    <mergeCell ref="F108:I108"/>
    <mergeCell ref="F109:I109"/>
    <mergeCell ref="L109:M109"/>
    <mergeCell ref="N109:Q109"/>
    <mergeCell ref="F110:I110"/>
    <mergeCell ref="F111:I111"/>
    <mergeCell ref="N104:Q104"/>
    <mergeCell ref="F105:I105"/>
    <mergeCell ref="L105:M105"/>
    <mergeCell ref="N105:Q105"/>
    <mergeCell ref="F106:I106"/>
    <mergeCell ref="F107:I107"/>
    <mergeCell ref="F100:I100"/>
    <mergeCell ref="L100:M100"/>
    <mergeCell ref="N100:Q100"/>
    <mergeCell ref="N101:Q101"/>
    <mergeCell ref="N102:Q102"/>
    <mergeCell ref="N103:Q103"/>
    <mergeCell ref="C90:Q90"/>
    <mergeCell ref="F92:P92"/>
    <mergeCell ref="F93:P93"/>
    <mergeCell ref="M95:P95"/>
    <mergeCell ref="M97:Q97"/>
    <mergeCell ref="M98:Q98"/>
    <mergeCell ref="N77:Q77"/>
    <mergeCell ref="N78:Q78"/>
    <mergeCell ref="N79:Q79"/>
    <mergeCell ref="N80:Q80"/>
    <mergeCell ref="N82:Q82"/>
    <mergeCell ref="L84:Q84"/>
    <mergeCell ref="N71:Q71"/>
    <mergeCell ref="N72:Q72"/>
    <mergeCell ref="N73:Q73"/>
    <mergeCell ref="N74:Q74"/>
    <mergeCell ref="N75:Q75"/>
    <mergeCell ref="N76:Q76"/>
    <mergeCell ref="F61:P61"/>
    <mergeCell ref="F62:P62"/>
    <mergeCell ref="M64:P64"/>
    <mergeCell ref="M66:Q66"/>
    <mergeCell ref="M67:Q67"/>
    <mergeCell ref="C69:G69"/>
    <mergeCell ref="N69:Q69"/>
    <mergeCell ref="H32:J32"/>
    <mergeCell ref="M32:P32"/>
    <mergeCell ref="H33:J33"/>
    <mergeCell ref="M33:P33"/>
    <mergeCell ref="L35:P35"/>
    <mergeCell ref="C59:Q59"/>
    <mergeCell ref="H29:J29"/>
    <mergeCell ref="M29:P29"/>
    <mergeCell ref="H30:J30"/>
    <mergeCell ref="M30:P30"/>
    <mergeCell ref="H31:J31"/>
    <mergeCell ref="M31:P31"/>
    <mergeCell ref="M24:P24"/>
    <mergeCell ref="M25:P25"/>
    <mergeCell ref="M27:P27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  <mergeCell ref="E15:K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fitToHeight="100" orientation="portrait" blackAndWhite="1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 - Úprava povrchů vnějších</vt:lpstr>
      <vt:lpstr>'C - Úprava povrchů vnějších'!Názvy_tisku</vt:lpstr>
      <vt:lpstr>'C - Úprava povrchů vnějších'!Oblast_tisku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Tomko</dc:creator>
  <cp:lastModifiedBy>Gál Ladislav (UNP-CRC)</cp:lastModifiedBy>
  <cp:lastPrinted>2018-02-07T15:25:25Z</cp:lastPrinted>
  <dcterms:created xsi:type="dcterms:W3CDTF">2018-02-07T08:01:50Z</dcterms:created>
  <dcterms:modified xsi:type="dcterms:W3CDTF">2019-02-02T22:36:10Z</dcterms:modified>
</cp:coreProperties>
</file>